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ndoza\Desktop\Contabilidad\2.- EJERCICIO 2023\10.- INFORMES TRIMESTRALES\1.- 2022\2.- Cuenta Pública\1.- Municipio\Digitales\"/>
    </mc:Choice>
  </mc:AlternateContent>
  <bookViews>
    <workbookView minimized="1" xWindow="0" yWindow="0" windowWidth="28800" windowHeight="12135" activeTab="4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  <sheet name="F7A" sheetId="10" r:id="rId10"/>
    <sheet name="F7B" sheetId="11" r:id="rId11"/>
    <sheet name="F7C" sheetId="12" r:id="rId12"/>
    <sheet name="F7D" sheetId="13" r:id="rId13"/>
    <sheet name="F8" sheetId="14" r:id="rId14"/>
  </sheets>
  <externalReferences>
    <externalReference r:id="rId15"/>
  </externalReferences>
  <definedNames>
    <definedName name="ANIO">'[1]Info General'!$D$20</definedName>
    <definedName name="_xlnm.Print_Area" localSheetId="3">'F4'!$A$1:$E$75</definedName>
    <definedName name="_xlnm.Print_Area" localSheetId="5">F6A!$A$1:$G$160</definedName>
    <definedName name="_xlnm.Print_Area" localSheetId="7">F6C!$A$1:$G$78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9" l="1"/>
  <c r="G31" i="9" s="1"/>
  <c r="D30" i="9"/>
  <c r="G30" i="9" s="1"/>
  <c r="G29" i="9"/>
  <c r="G28" i="9" s="1"/>
  <c r="D29" i="9"/>
  <c r="F28" i="9"/>
  <c r="E28" i="9"/>
  <c r="D28" i="9"/>
  <c r="C28" i="9"/>
  <c r="B28" i="9"/>
  <c r="B21" i="9" s="1"/>
  <c r="G26" i="9"/>
  <c r="D26" i="9"/>
  <c r="D25" i="9"/>
  <c r="G25" i="9" s="1"/>
  <c r="G24" i="9" s="1"/>
  <c r="F24" i="9"/>
  <c r="F21" i="9" s="1"/>
  <c r="E24" i="9"/>
  <c r="D24" i="9"/>
  <c r="C24" i="9"/>
  <c r="C21" i="9" s="1"/>
  <c r="B24" i="9"/>
  <c r="D23" i="9"/>
  <c r="G23" i="9" s="1"/>
  <c r="D22" i="9"/>
  <c r="D21" i="9" s="1"/>
  <c r="E21" i="9"/>
  <c r="D19" i="9"/>
  <c r="G19" i="9" s="1"/>
  <c r="D18" i="9"/>
  <c r="G18" i="9" s="1"/>
  <c r="G17" i="9"/>
  <c r="G16" i="9" s="1"/>
  <c r="D17" i="9"/>
  <c r="F16" i="9"/>
  <c r="E16" i="9"/>
  <c r="D16" i="9"/>
  <c r="C16" i="9"/>
  <c r="B16" i="9"/>
  <c r="G15" i="9"/>
  <c r="D15" i="9"/>
  <c r="D14" i="9"/>
  <c r="G14" i="9" s="1"/>
  <c r="D13" i="9"/>
  <c r="D12" i="9" s="1"/>
  <c r="F12" i="9"/>
  <c r="F9" i="9" s="1"/>
  <c r="E12" i="9"/>
  <c r="E9" i="9" s="1"/>
  <c r="E33" i="9" s="1"/>
  <c r="C12" i="9"/>
  <c r="B12" i="9"/>
  <c r="D11" i="9"/>
  <c r="G11" i="9" s="1"/>
  <c r="D10" i="9"/>
  <c r="G10" i="9" s="1"/>
  <c r="C9" i="9"/>
  <c r="B9" i="9"/>
  <c r="B33" i="9" s="1"/>
  <c r="G75" i="8"/>
  <c r="D75" i="8"/>
  <c r="D74" i="8"/>
  <c r="G74" i="8" s="1"/>
  <c r="G73" i="8"/>
  <c r="G71" i="8" s="1"/>
  <c r="D73" i="8"/>
  <c r="G72" i="8"/>
  <c r="D72" i="8"/>
  <c r="F71" i="8"/>
  <c r="E71" i="8"/>
  <c r="D71" i="8"/>
  <c r="C71" i="8"/>
  <c r="C43" i="8" s="1"/>
  <c r="B71" i="8"/>
  <c r="G70" i="8"/>
  <c r="D70" i="8"/>
  <c r="G69" i="8"/>
  <c r="D69" i="8"/>
  <c r="D68" i="8"/>
  <c r="G68" i="8" s="1"/>
  <c r="G67" i="8"/>
  <c r="D67" i="8"/>
  <c r="G66" i="8"/>
  <c r="D66" i="8"/>
  <c r="G65" i="8"/>
  <c r="D65" i="8"/>
  <c r="D64" i="8"/>
  <c r="G64" i="8" s="1"/>
  <c r="G63" i="8"/>
  <c r="G61" i="8" s="1"/>
  <c r="D63" i="8"/>
  <c r="G62" i="8"/>
  <c r="D62" i="8"/>
  <c r="F61" i="8"/>
  <c r="E61" i="8"/>
  <c r="D61" i="8"/>
  <c r="C61" i="8"/>
  <c r="B61" i="8"/>
  <c r="G60" i="8"/>
  <c r="D60" i="8"/>
  <c r="G59" i="8"/>
  <c r="D59" i="8"/>
  <c r="D58" i="8"/>
  <c r="G58" i="8" s="1"/>
  <c r="G57" i="8"/>
  <c r="D57" i="8"/>
  <c r="G56" i="8"/>
  <c r="D56" i="8"/>
  <c r="G55" i="8"/>
  <c r="D55" i="8"/>
  <c r="D54" i="8"/>
  <c r="D53" i="8" s="1"/>
  <c r="F53" i="8"/>
  <c r="E53" i="8"/>
  <c r="C53" i="8"/>
  <c r="B53" i="8"/>
  <c r="D52" i="8"/>
  <c r="G52" i="8" s="1"/>
  <c r="G51" i="8"/>
  <c r="D51" i="8"/>
  <c r="G50" i="8"/>
  <c r="D50" i="8"/>
  <c r="G49" i="8"/>
  <c r="D49" i="8"/>
  <c r="D48" i="8"/>
  <c r="G48" i="8" s="1"/>
  <c r="G47" i="8"/>
  <c r="D47" i="8"/>
  <c r="G46" i="8"/>
  <c r="D46" i="8"/>
  <c r="D44" i="8" s="1"/>
  <c r="D43" i="8" s="1"/>
  <c r="G45" i="8"/>
  <c r="D45" i="8"/>
  <c r="F44" i="8"/>
  <c r="F43" i="8" s="1"/>
  <c r="E44" i="8"/>
  <c r="E43" i="8" s="1"/>
  <c r="C44" i="8"/>
  <c r="B44" i="8"/>
  <c r="B43" i="8" s="1"/>
  <c r="G41" i="8"/>
  <c r="D41" i="8"/>
  <c r="G40" i="8"/>
  <c r="D40" i="8"/>
  <c r="D39" i="8"/>
  <c r="G39" i="8" s="1"/>
  <c r="G38" i="8"/>
  <c r="G37" i="8" s="1"/>
  <c r="D38" i="8"/>
  <c r="D37" i="8" s="1"/>
  <c r="F37" i="8"/>
  <c r="E37" i="8"/>
  <c r="C37" i="8"/>
  <c r="B37" i="8"/>
  <c r="G36" i="8"/>
  <c r="D36" i="8"/>
  <c r="G35" i="8"/>
  <c r="D35" i="8"/>
  <c r="G34" i="8"/>
  <c r="D34" i="8"/>
  <c r="D33" i="8"/>
  <c r="G33" i="8" s="1"/>
  <c r="G32" i="8"/>
  <c r="D32" i="8"/>
  <c r="G31" i="8"/>
  <c r="D31" i="8"/>
  <c r="G30" i="8"/>
  <c r="D30" i="8"/>
  <c r="D29" i="8"/>
  <c r="D27" i="8" s="1"/>
  <c r="G28" i="8"/>
  <c r="D28" i="8"/>
  <c r="F27" i="8"/>
  <c r="E27" i="8"/>
  <c r="C27" i="8"/>
  <c r="B27" i="8"/>
  <c r="G26" i="8"/>
  <c r="D26" i="8"/>
  <c r="G25" i="8"/>
  <c r="D25" i="8"/>
  <c r="G24" i="8"/>
  <c r="D24" i="8"/>
  <c r="D23" i="8"/>
  <c r="G23" i="8" s="1"/>
  <c r="G22" i="8"/>
  <c r="D22" i="8"/>
  <c r="G21" i="8"/>
  <c r="D21" i="8"/>
  <c r="G20" i="8"/>
  <c r="D20" i="8"/>
  <c r="D19" i="8" s="1"/>
  <c r="F19" i="8"/>
  <c r="F9" i="8" s="1"/>
  <c r="F77" i="8" s="1"/>
  <c r="E19" i="8"/>
  <c r="E9" i="8" s="1"/>
  <c r="E77" i="8" s="1"/>
  <c r="C19" i="8"/>
  <c r="B19" i="8"/>
  <c r="G18" i="8"/>
  <c r="D18" i="8"/>
  <c r="D17" i="8"/>
  <c r="G17" i="8" s="1"/>
  <c r="G16" i="8"/>
  <c r="D16" i="8"/>
  <c r="G15" i="8"/>
  <c r="D15" i="8"/>
  <c r="G14" i="8"/>
  <c r="D14" i="8"/>
  <c r="D13" i="8"/>
  <c r="G13" i="8" s="1"/>
  <c r="G12" i="8"/>
  <c r="D12" i="8"/>
  <c r="G11" i="8"/>
  <c r="D11" i="8"/>
  <c r="F10" i="8"/>
  <c r="E10" i="8"/>
  <c r="C10" i="8"/>
  <c r="C9" i="8" s="1"/>
  <c r="C77" i="8" s="1"/>
  <c r="B10" i="8"/>
  <c r="B9" i="8"/>
  <c r="B77" i="8" s="1"/>
  <c r="D28" i="7"/>
  <c r="G28" i="7" s="1"/>
  <c r="D27" i="7"/>
  <c r="G27" i="7" s="1"/>
  <c r="D26" i="7"/>
  <c r="G26" i="7" s="1"/>
  <c r="G25" i="7"/>
  <c r="D25" i="7"/>
  <c r="D24" i="7"/>
  <c r="G24" i="7" s="1"/>
  <c r="D23" i="7"/>
  <c r="G23" i="7" s="1"/>
  <c r="D22" i="7"/>
  <c r="G22" i="7" s="1"/>
  <c r="G21" i="7"/>
  <c r="D21" i="7"/>
  <c r="D20" i="7"/>
  <c r="D19" i="7" s="1"/>
  <c r="F19" i="7"/>
  <c r="F29" i="7" s="1"/>
  <c r="E19" i="7"/>
  <c r="C19" i="7"/>
  <c r="C29" i="7" s="1"/>
  <c r="B19" i="7"/>
  <c r="D17" i="7"/>
  <c r="G17" i="7" s="1"/>
  <c r="D16" i="7"/>
  <c r="G16" i="7" s="1"/>
  <c r="D15" i="7"/>
  <c r="G15" i="7" s="1"/>
  <c r="G14" i="7"/>
  <c r="D14" i="7"/>
  <c r="D13" i="7"/>
  <c r="G13" i="7" s="1"/>
  <c r="D12" i="7"/>
  <c r="G12" i="7" s="1"/>
  <c r="D11" i="7"/>
  <c r="G11" i="7" s="1"/>
  <c r="G10" i="7"/>
  <c r="D10" i="7"/>
  <c r="F9" i="7"/>
  <c r="E9" i="7"/>
  <c r="E29" i="7" s="1"/>
  <c r="D9" i="7"/>
  <c r="C9" i="7"/>
  <c r="B9" i="7"/>
  <c r="B29" i="7" s="1"/>
  <c r="D29" i="7" s="1"/>
  <c r="G29" i="7" s="1"/>
  <c r="D157" i="6"/>
  <c r="G157" i="6" s="1"/>
  <c r="G156" i="6"/>
  <c r="D156" i="6"/>
  <c r="D155" i="6"/>
  <c r="G155" i="6" s="1"/>
  <c r="G154" i="6"/>
  <c r="D154" i="6"/>
  <c r="D153" i="6"/>
  <c r="G153" i="6" s="1"/>
  <c r="G152" i="6"/>
  <c r="D152" i="6"/>
  <c r="D151" i="6"/>
  <c r="G151" i="6" s="1"/>
  <c r="F150" i="6"/>
  <c r="E150" i="6"/>
  <c r="D150" i="6"/>
  <c r="C150" i="6"/>
  <c r="B150" i="6"/>
  <c r="D149" i="6"/>
  <c r="G149" i="6" s="1"/>
  <c r="G148" i="6"/>
  <c r="D148" i="6"/>
  <c r="D147" i="6"/>
  <c r="D146" i="6" s="1"/>
  <c r="F146" i="6"/>
  <c r="E146" i="6"/>
  <c r="C146" i="6"/>
  <c r="B146" i="6"/>
  <c r="D145" i="6"/>
  <c r="G145" i="6" s="1"/>
  <c r="G144" i="6"/>
  <c r="D144" i="6"/>
  <c r="D143" i="6"/>
  <c r="G143" i="6" s="1"/>
  <c r="G142" i="6"/>
  <c r="D142" i="6"/>
  <c r="D141" i="6"/>
  <c r="D137" i="6" s="1"/>
  <c r="G140" i="6"/>
  <c r="D140" i="6"/>
  <c r="D139" i="6"/>
  <c r="G139" i="6" s="1"/>
  <c r="G138" i="6"/>
  <c r="D138" i="6"/>
  <c r="F137" i="6"/>
  <c r="E137" i="6"/>
  <c r="C137" i="6"/>
  <c r="B137" i="6"/>
  <c r="G136" i="6"/>
  <c r="D136" i="6"/>
  <c r="D135" i="6"/>
  <c r="G135" i="6" s="1"/>
  <c r="G134" i="6"/>
  <c r="D134" i="6"/>
  <c r="D133" i="6" s="1"/>
  <c r="F133" i="6"/>
  <c r="E133" i="6"/>
  <c r="C133" i="6"/>
  <c r="B133" i="6"/>
  <c r="G132" i="6"/>
  <c r="D132" i="6"/>
  <c r="D131" i="6"/>
  <c r="G131" i="6" s="1"/>
  <c r="G130" i="6"/>
  <c r="D130" i="6"/>
  <c r="D129" i="6"/>
  <c r="G129" i="6" s="1"/>
  <c r="G128" i="6"/>
  <c r="D128" i="6"/>
  <c r="D127" i="6"/>
  <c r="G127" i="6" s="1"/>
  <c r="G126" i="6"/>
  <c r="D126" i="6"/>
  <c r="D125" i="6"/>
  <c r="G125" i="6" s="1"/>
  <c r="G124" i="6"/>
  <c r="D124" i="6"/>
  <c r="D123" i="6" s="1"/>
  <c r="F123" i="6"/>
  <c r="E123" i="6"/>
  <c r="C123" i="6"/>
  <c r="B123" i="6"/>
  <c r="G122" i="6"/>
  <c r="D122" i="6"/>
  <c r="D121" i="6"/>
  <c r="G121" i="6" s="1"/>
  <c r="G120" i="6"/>
  <c r="D120" i="6"/>
  <c r="D119" i="6"/>
  <c r="G119" i="6" s="1"/>
  <c r="G118" i="6"/>
  <c r="D118" i="6"/>
  <c r="D117" i="6"/>
  <c r="G117" i="6" s="1"/>
  <c r="G116" i="6"/>
  <c r="D116" i="6"/>
  <c r="D115" i="6"/>
  <c r="G115" i="6" s="1"/>
  <c r="G114" i="6"/>
  <c r="D114" i="6"/>
  <c r="D113" i="6" s="1"/>
  <c r="F113" i="6"/>
  <c r="E113" i="6"/>
  <c r="C113" i="6"/>
  <c r="B113" i="6"/>
  <c r="G112" i="6"/>
  <c r="D112" i="6"/>
  <c r="D111" i="6"/>
  <c r="G111" i="6" s="1"/>
  <c r="G110" i="6"/>
  <c r="D110" i="6"/>
  <c r="D109" i="6"/>
  <c r="G109" i="6" s="1"/>
  <c r="G108" i="6"/>
  <c r="D108" i="6"/>
  <c r="D107" i="6"/>
  <c r="G107" i="6" s="1"/>
  <c r="G106" i="6"/>
  <c r="D106" i="6"/>
  <c r="D105" i="6"/>
  <c r="G105" i="6" s="1"/>
  <c r="G104" i="6"/>
  <c r="G103" i="6" s="1"/>
  <c r="D104" i="6"/>
  <c r="D103" i="6" s="1"/>
  <c r="F103" i="6"/>
  <c r="E103" i="6"/>
  <c r="C103" i="6"/>
  <c r="B103" i="6"/>
  <c r="G102" i="6"/>
  <c r="D102" i="6"/>
  <c r="D101" i="6"/>
  <c r="G101" i="6" s="1"/>
  <c r="G100" i="6"/>
  <c r="D100" i="6"/>
  <c r="D99" i="6"/>
  <c r="G99" i="6" s="1"/>
  <c r="G98" i="6"/>
  <c r="D98" i="6"/>
  <c r="D97" i="6"/>
  <c r="G97" i="6" s="1"/>
  <c r="G96" i="6"/>
  <c r="D96" i="6"/>
  <c r="D95" i="6"/>
  <c r="G95" i="6" s="1"/>
  <c r="G94" i="6"/>
  <c r="D94" i="6"/>
  <c r="D93" i="6" s="1"/>
  <c r="F93" i="6"/>
  <c r="E93" i="6"/>
  <c r="C93" i="6"/>
  <c r="B93" i="6"/>
  <c r="B84" i="6" s="1"/>
  <c r="G92" i="6"/>
  <c r="D92" i="6"/>
  <c r="D91" i="6"/>
  <c r="G91" i="6" s="1"/>
  <c r="G90" i="6"/>
  <c r="D90" i="6"/>
  <c r="D89" i="6"/>
  <c r="D85" i="6" s="1"/>
  <c r="G88" i="6"/>
  <c r="D88" i="6"/>
  <c r="D87" i="6"/>
  <c r="G87" i="6" s="1"/>
  <c r="G86" i="6"/>
  <c r="D86" i="6"/>
  <c r="F85" i="6"/>
  <c r="F84" i="6" s="1"/>
  <c r="E85" i="6"/>
  <c r="E84" i="6" s="1"/>
  <c r="C85" i="6"/>
  <c r="B85" i="6"/>
  <c r="C84" i="6"/>
  <c r="D82" i="6"/>
  <c r="G82" i="6" s="1"/>
  <c r="G81" i="6"/>
  <c r="D81" i="6"/>
  <c r="D80" i="6"/>
  <c r="G80" i="6" s="1"/>
  <c r="G79" i="6"/>
  <c r="D79" i="6"/>
  <c r="D78" i="6"/>
  <c r="G78" i="6" s="1"/>
  <c r="G77" i="6"/>
  <c r="D77" i="6"/>
  <c r="D76" i="6"/>
  <c r="D75" i="6" s="1"/>
  <c r="F75" i="6"/>
  <c r="E75" i="6"/>
  <c r="C75" i="6"/>
  <c r="B75" i="6"/>
  <c r="D74" i="6"/>
  <c r="G74" i="6" s="1"/>
  <c r="G73" i="6"/>
  <c r="D73" i="6"/>
  <c r="D72" i="6"/>
  <c r="G72" i="6" s="1"/>
  <c r="G71" i="6" s="1"/>
  <c r="F71" i="6"/>
  <c r="E71" i="6"/>
  <c r="D71" i="6"/>
  <c r="C71" i="6"/>
  <c r="C9" i="6" s="1"/>
  <c r="C159" i="6" s="1"/>
  <c r="B71" i="6"/>
  <c r="D70" i="6"/>
  <c r="G70" i="6" s="1"/>
  <c r="G69" i="6"/>
  <c r="D69" i="6"/>
  <c r="D68" i="6"/>
  <c r="G68" i="6" s="1"/>
  <c r="G67" i="6"/>
  <c r="D67" i="6"/>
  <c r="D66" i="6"/>
  <c r="G66" i="6" s="1"/>
  <c r="G65" i="6"/>
  <c r="D65" i="6"/>
  <c r="D64" i="6"/>
  <c r="G64" i="6" s="1"/>
  <c r="G63" i="6"/>
  <c r="D63" i="6"/>
  <c r="F62" i="6"/>
  <c r="E62" i="6"/>
  <c r="D62" i="6"/>
  <c r="C62" i="6"/>
  <c r="B62" i="6"/>
  <c r="G61" i="6"/>
  <c r="D61" i="6"/>
  <c r="D60" i="6"/>
  <c r="G60" i="6" s="1"/>
  <c r="D59" i="6"/>
  <c r="D58" i="6" s="1"/>
  <c r="F58" i="6"/>
  <c r="E58" i="6"/>
  <c r="C58" i="6"/>
  <c r="B58" i="6"/>
  <c r="D57" i="6"/>
  <c r="G57" i="6" s="1"/>
  <c r="D56" i="6"/>
  <c r="G56" i="6" s="1"/>
  <c r="G55" i="6"/>
  <c r="D55" i="6"/>
  <c r="D54" i="6"/>
  <c r="G54" i="6" s="1"/>
  <c r="D53" i="6"/>
  <c r="G53" i="6" s="1"/>
  <c r="D52" i="6"/>
  <c r="G52" i="6" s="1"/>
  <c r="G51" i="6"/>
  <c r="D51" i="6"/>
  <c r="D50" i="6"/>
  <c r="G50" i="6" s="1"/>
  <c r="D49" i="6"/>
  <c r="D48" i="6" s="1"/>
  <c r="F48" i="6"/>
  <c r="E48" i="6"/>
  <c r="C48" i="6"/>
  <c r="B48" i="6"/>
  <c r="D47" i="6"/>
  <c r="G47" i="6" s="1"/>
  <c r="D46" i="6"/>
  <c r="G46" i="6" s="1"/>
  <c r="G45" i="6"/>
  <c r="D45" i="6"/>
  <c r="D44" i="6"/>
  <c r="G44" i="6" s="1"/>
  <c r="D43" i="6"/>
  <c r="G43" i="6" s="1"/>
  <c r="D42" i="6"/>
  <c r="G42" i="6" s="1"/>
  <c r="G41" i="6"/>
  <c r="D41" i="6"/>
  <c r="D40" i="6"/>
  <c r="G40" i="6" s="1"/>
  <c r="D39" i="6"/>
  <c r="D38" i="6" s="1"/>
  <c r="F38" i="6"/>
  <c r="E38" i="6"/>
  <c r="C38" i="6"/>
  <c r="B38" i="6"/>
  <c r="D37" i="6"/>
  <c r="G37" i="6" s="1"/>
  <c r="D36" i="6"/>
  <c r="G36" i="6" s="1"/>
  <c r="G35" i="6"/>
  <c r="D35" i="6"/>
  <c r="D34" i="6"/>
  <c r="G34" i="6" s="1"/>
  <c r="D33" i="6"/>
  <c r="G33" i="6" s="1"/>
  <c r="D32" i="6"/>
  <c r="G32" i="6" s="1"/>
  <c r="G31" i="6"/>
  <c r="D31" i="6"/>
  <c r="D30" i="6"/>
  <c r="G30" i="6" s="1"/>
  <c r="D29" i="6"/>
  <c r="D28" i="6" s="1"/>
  <c r="F28" i="6"/>
  <c r="E28" i="6"/>
  <c r="C28" i="6"/>
  <c r="B28" i="6"/>
  <c r="D27" i="6"/>
  <c r="G27" i="6" s="1"/>
  <c r="D26" i="6"/>
  <c r="G26" i="6" s="1"/>
  <c r="G25" i="6"/>
  <c r="D25" i="6"/>
  <c r="D24" i="6"/>
  <c r="G24" i="6" s="1"/>
  <c r="D23" i="6"/>
  <c r="G23" i="6" s="1"/>
  <c r="D22" i="6"/>
  <c r="G22" i="6" s="1"/>
  <c r="G21" i="6"/>
  <c r="D21" i="6"/>
  <c r="D20" i="6"/>
  <c r="G20" i="6" s="1"/>
  <c r="D19" i="6"/>
  <c r="D18" i="6" s="1"/>
  <c r="F18" i="6"/>
  <c r="F9" i="6" s="1"/>
  <c r="F159" i="6" s="1"/>
  <c r="E18" i="6"/>
  <c r="C18" i="6"/>
  <c r="B18" i="6"/>
  <c r="D17" i="6"/>
  <c r="G17" i="6" s="1"/>
  <c r="D16" i="6"/>
  <c r="G16" i="6" s="1"/>
  <c r="G15" i="6"/>
  <c r="D15" i="6"/>
  <c r="D14" i="6"/>
  <c r="G14" i="6" s="1"/>
  <c r="D13" i="6"/>
  <c r="G13" i="6" s="1"/>
  <c r="D12" i="6"/>
  <c r="D10" i="6" s="1"/>
  <c r="G11" i="6"/>
  <c r="D11" i="6"/>
  <c r="F10" i="6"/>
  <c r="E10" i="6"/>
  <c r="E9" i="6" s="1"/>
  <c r="C10" i="6"/>
  <c r="B10" i="6"/>
  <c r="B9" i="6" s="1"/>
  <c r="B159" i="6" s="1"/>
  <c r="G9" i="9" l="1"/>
  <c r="G33" i="9" s="1"/>
  <c r="F33" i="9"/>
  <c r="C33" i="9"/>
  <c r="D9" i="9"/>
  <c r="D33" i="9" s="1"/>
  <c r="G13" i="9"/>
  <c r="G12" i="9" s="1"/>
  <c r="G22" i="9"/>
  <c r="G21" i="9" s="1"/>
  <c r="G10" i="8"/>
  <c r="G19" i="8"/>
  <c r="G44" i="8"/>
  <c r="D10" i="8"/>
  <c r="D9" i="8" s="1"/>
  <c r="D77" i="8" s="1"/>
  <c r="G29" i="8"/>
  <c r="G27" i="8" s="1"/>
  <c r="G54" i="8"/>
  <c r="G53" i="8" s="1"/>
  <c r="G9" i="7"/>
  <c r="G20" i="7"/>
  <c r="G19" i="7" s="1"/>
  <c r="E159" i="6"/>
  <c r="G113" i="6"/>
  <c r="D84" i="6"/>
  <c r="G123" i="6"/>
  <c r="D9" i="6"/>
  <c r="D159" i="6" s="1"/>
  <c r="G93" i="6"/>
  <c r="G133" i="6"/>
  <c r="G62" i="6"/>
  <c r="G150" i="6"/>
  <c r="G12" i="6"/>
  <c r="G10" i="6" s="1"/>
  <c r="G9" i="6" s="1"/>
  <c r="G76" i="6"/>
  <c r="G75" i="6" s="1"/>
  <c r="G89" i="6"/>
  <c r="G85" i="6" s="1"/>
  <c r="G141" i="6"/>
  <c r="G137" i="6" s="1"/>
  <c r="G147" i="6"/>
  <c r="G146" i="6" s="1"/>
  <c r="G29" i="6"/>
  <c r="G28" i="6" s="1"/>
  <c r="G49" i="6"/>
  <c r="G48" i="6" s="1"/>
  <c r="G59" i="6"/>
  <c r="G58" i="6" s="1"/>
  <c r="G19" i="6"/>
  <c r="G18" i="6" s="1"/>
  <c r="G39" i="6"/>
  <c r="G38" i="6" s="1"/>
  <c r="G9" i="8" l="1"/>
  <c r="G43" i="8"/>
  <c r="G84" i="6"/>
  <c r="G159" i="6"/>
  <c r="G77" i="8" l="1"/>
  <c r="G78" i="5" l="1"/>
  <c r="D78" i="5"/>
  <c r="F75" i="5"/>
  <c r="E75" i="5"/>
  <c r="C75" i="5"/>
  <c r="B75" i="5"/>
  <c r="G74" i="5"/>
  <c r="D74" i="5"/>
  <c r="D75" i="5" s="1"/>
  <c r="G73" i="5"/>
  <c r="G75" i="5" s="1"/>
  <c r="D73" i="5"/>
  <c r="G68" i="5"/>
  <c r="D68" i="5"/>
  <c r="G67" i="5"/>
  <c r="F67" i="5"/>
  <c r="E67" i="5"/>
  <c r="D67" i="5"/>
  <c r="C67" i="5"/>
  <c r="B67" i="5"/>
  <c r="C65" i="5"/>
  <c r="B65" i="5"/>
  <c r="G63" i="5"/>
  <c r="D63" i="5"/>
  <c r="G62" i="5"/>
  <c r="D62" i="5"/>
  <c r="G61" i="5"/>
  <c r="D61" i="5"/>
  <c r="G60" i="5"/>
  <c r="D60" i="5"/>
  <c r="D59" i="5" s="1"/>
  <c r="F59" i="5"/>
  <c r="G59" i="5" s="1"/>
  <c r="E59" i="5"/>
  <c r="C59" i="5"/>
  <c r="B59" i="5"/>
  <c r="G58" i="5"/>
  <c r="D58" i="5"/>
  <c r="D54" i="5" s="1"/>
  <c r="G57" i="5"/>
  <c r="D57" i="5"/>
  <c r="G56" i="5"/>
  <c r="D56" i="5"/>
  <c r="G55" i="5"/>
  <c r="D55" i="5"/>
  <c r="F54" i="5"/>
  <c r="G54" i="5" s="1"/>
  <c r="E54" i="5"/>
  <c r="C54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D45" i="5" s="1"/>
  <c r="D65" i="5" s="1"/>
  <c r="G47" i="5"/>
  <c r="D47" i="5"/>
  <c r="G46" i="5"/>
  <c r="D46" i="5"/>
  <c r="G45" i="5"/>
  <c r="F45" i="5"/>
  <c r="F65" i="5" s="1"/>
  <c r="G65" i="5" s="1"/>
  <c r="E45" i="5"/>
  <c r="E65" i="5" s="1"/>
  <c r="C45" i="5"/>
  <c r="B45" i="5"/>
  <c r="G39" i="5"/>
  <c r="D39" i="5"/>
  <c r="G38" i="5"/>
  <c r="D38" i="5"/>
  <c r="D37" i="5" s="1"/>
  <c r="F37" i="5"/>
  <c r="G37" i="5" s="1"/>
  <c r="E37" i="5"/>
  <c r="C37" i="5"/>
  <c r="B37" i="5"/>
  <c r="G36" i="5"/>
  <c r="D36" i="5"/>
  <c r="F35" i="5"/>
  <c r="G35" i="5" s="1"/>
  <c r="E35" i="5"/>
  <c r="C35" i="5"/>
  <c r="D35" i="5" s="1"/>
  <c r="B35" i="5"/>
  <c r="G34" i="5"/>
  <c r="D34" i="5"/>
  <c r="G33" i="5"/>
  <c r="D33" i="5"/>
  <c r="G32" i="5"/>
  <c r="D32" i="5"/>
  <c r="G31" i="5"/>
  <c r="D31" i="5"/>
  <c r="G30" i="5"/>
  <c r="D30" i="5"/>
  <c r="G29" i="5"/>
  <c r="D29" i="5"/>
  <c r="D28" i="5" s="1"/>
  <c r="G28" i="5"/>
  <c r="F28" i="5"/>
  <c r="E28" i="5"/>
  <c r="C28" i="5"/>
  <c r="B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F16" i="5"/>
  <c r="G16" i="5" s="1"/>
  <c r="E16" i="5"/>
  <c r="E41" i="5" s="1"/>
  <c r="E70" i="5" s="1"/>
  <c r="D16" i="5"/>
  <c r="C16" i="5"/>
  <c r="C41" i="5" s="1"/>
  <c r="C70" i="5" s="1"/>
  <c r="B16" i="5"/>
  <c r="B41" i="5" s="1"/>
  <c r="B70" i="5" s="1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G41" i="5" s="1"/>
  <c r="G70" i="5" s="1"/>
  <c r="D9" i="5"/>
  <c r="D41" i="5" s="1"/>
  <c r="D70" i="5" s="1"/>
  <c r="F41" i="5" l="1"/>
  <c r="G42" i="5" l="1"/>
  <c r="F70" i="5"/>
  <c r="D64" i="4" l="1"/>
  <c r="D72" i="4" s="1"/>
  <c r="D74" i="4" s="1"/>
  <c r="C64" i="4"/>
  <c r="C72" i="4" s="1"/>
  <c r="C74" i="4" s="1"/>
  <c r="B64" i="4"/>
  <c r="B72" i="4" s="1"/>
  <c r="B74" i="4" s="1"/>
  <c r="D49" i="4"/>
  <c r="D57" i="4" s="1"/>
  <c r="D59" i="4" s="1"/>
  <c r="C49" i="4"/>
  <c r="C57" i="4" s="1"/>
  <c r="C59" i="4" s="1"/>
  <c r="B49" i="4"/>
  <c r="B57" i="4" s="1"/>
  <c r="B59" i="4" s="1"/>
  <c r="D40" i="4"/>
  <c r="C40" i="4"/>
  <c r="B40" i="4"/>
  <c r="B44" i="4" s="1"/>
  <c r="D37" i="4"/>
  <c r="D44" i="4" s="1"/>
  <c r="C37" i="4"/>
  <c r="C44" i="4" s="1"/>
  <c r="B37" i="4"/>
  <c r="D29" i="4"/>
  <c r="C29" i="4"/>
  <c r="B29" i="4"/>
  <c r="C21" i="4"/>
  <c r="C23" i="4" s="1"/>
  <c r="C25" i="4" s="1"/>
  <c r="C33" i="4" s="1"/>
  <c r="D17" i="4"/>
  <c r="C17" i="4"/>
  <c r="D13" i="4"/>
  <c r="C13" i="4"/>
  <c r="B13" i="4"/>
  <c r="D8" i="4"/>
  <c r="D21" i="4" s="1"/>
  <c r="D23" i="4" s="1"/>
  <c r="D25" i="4" s="1"/>
  <c r="D33" i="4" s="1"/>
  <c r="C8" i="4"/>
  <c r="B8" i="4"/>
  <c r="B21" i="4" s="1"/>
  <c r="B23" i="4" s="1"/>
  <c r="B25" i="4" s="1"/>
  <c r="B33" i="4" s="1"/>
  <c r="E20" i="3" l="1"/>
  <c r="K14" i="3"/>
  <c r="J14" i="3"/>
  <c r="I14" i="3"/>
  <c r="H14" i="3"/>
  <c r="G14" i="3"/>
  <c r="G20" i="3" s="1"/>
  <c r="E14" i="3"/>
  <c r="K8" i="3"/>
  <c r="K20" i="3" s="1"/>
  <c r="J8" i="3"/>
  <c r="J20" i="3" s="1"/>
  <c r="I8" i="3"/>
  <c r="I20" i="3" s="1"/>
  <c r="H8" i="3"/>
  <c r="H20" i="3" s="1"/>
  <c r="G8" i="3"/>
  <c r="E8" i="3"/>
  <c r="F41" i="2" l="1"/>
  <c r="E41" i="2"/>
  <c r="D41" i="2"/>
  <c r="C41" i="2"/>
  <c r="B41" i="2"/>
  <c r="F30" i="2"/>
  <c r="F29" i="2"/>
  <c r="F28" i="2"/>
  <c r="H27" i="2"/>
  <c r="G27" i="2"/>
  <c r="F27" i="2"/>
  <c r="E27" i="2"/>
  <c r="D27" i="2"/>
  <c r="C27" i="2"/>
  <c r="B27" i="2"/>
  <c r="F25" i="2"/>
  <c r="F24" i="2"/>
  <c r="F23" i="2"/>
  <c r="H22" i="2"/>
  <c r="G22" i="2"/>
  <c r="F22" i="2"/>
  <c r="E22" i="2"/>
  <c r="D22" i="2"/>
  <c r="C22" i="2"/>
  <c r="B22" i="2"/>
  <c r="F18" i="2"/>
  <c r="F16" i="2"/>
  <c r="F15" i="2"/>
  <c r="F14" i="2"/>
  <c r="H13" i="2"/>
  <c r="G13" i="2"/>
  <c r="E13" i="2"/>
  <c r="D13" i="2"/>
  <c r="C13" i="2"/>
  <c r="B13" i="2"/>
  <c r="F13" i="2" s="1"/>
  <c r="F12" i="2"/>
  <c r="F11" i="2"/>
  <c r="H9" i="2"/>
  <c r="G9" i="2"/>
  <c r="G8" i="2" s="1"/>
  <c r="G20" i="2" s="1"/>
  <c r="E9" i="2"/>
  <c r="E8" i="2" s="1"/>
  <c r="E20" i="2" s="1"/>
  <c r="D9" i="2"/>
  <c r="D8" i="2" s="1"/>
  <c r="D20" i="2" s="1"/>
  <c r="C9" i="2"/>
  <c r="C8" i="2" s="1"/>
  <c r="C20" i="2" s="1"/>
  <c r="B9" i="2"/>
  <c r="F9" i="2" s="1"/>
  <c r="H8" i="2"/>
  <c r="H20" i="2" s="1"/>
  <c r="F8" i="2" l="1"/>
  <c r="F20" i="2" s="1"/>
  <c r="B8" i="2"/>
  <c r="B20" i="2" s="1"/>
  <c r="E38" i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<sst xmlns="http://schemas.openxmlformats.org/spreadsheetml/2006/main" count="1040" uniqueCount="768">
  <si>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</si>
  <si>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</si>
  <si>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</si>
  <si>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</si>
  <si>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</si>
  <si>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</si>
  <si>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</si>
  <si>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</si>
  <si>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</si>
  <si>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</si>
  <si>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</si>
  <si>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</si>
  <si>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</si>
  <si>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</si>
  <si>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</si>
  <si>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</si>
  <si>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</si>
  <si>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</si>
  <si>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</si>
  <si>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</si>
  <si>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</si>
  <si>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</si>
  <si>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</si>
  <si>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</si>
  <si>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</si>
  <si>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</si>
  <si>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</si>
  <si>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</si>
  <si>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</si>
  <si>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</si>
  <si>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</si>
  <si>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</si>
  <si>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</si>
  <si>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</si>
  <si>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</si>
  <si>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</si>
  <si>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</si>
  <si>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</si>
  <si>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</si>
  <si>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</si>
  <si>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</si>
  <si>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</si>
  <si>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</si>
  <si>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</si>
  <si>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</si>
  <si>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</si>
  <si>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</si>
  <si>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</si>
  <si>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</si>
  <si>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</si>
  <si>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</si>
  <si>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</si>
  <si>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</si>
  <si>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</si>
  <si>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</si>
  <si>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</si>
  <si>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</si>
  <si>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</si>
  <si>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</si>
  <si>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</si>
  <si>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</si>
  <si>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</si>
  <si>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</si>
  <si>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</si>
  <si>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</si>
  <si>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</si>
  <si>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</si>
  <si>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</si>
  <si>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</si>
  <si>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</si>
  <si>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</si>
  <si>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</si>
  <si>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</si>
  <si>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</si>
  <si>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</si>
  <si>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</si>
  <si>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</si>
  <si>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</si>
  <si>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</si>
  <si>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</si>
  <si>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</si>
  <si>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</si>
  <si>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</si>
  <si>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</si>
  <si>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</si>
  <si>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</si>
  <si>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</si>
  <si>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</si>
  <si>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</si>
  <si>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</si>
  <si>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</si>
  <si>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</si>
  <si>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</si>
  <si>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</si>
  <si>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</si>
  <si>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</si>
  <si>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</si>
  <si>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</si>
  <si>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</si>
  <si>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</si>
  <si>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</si>
  <si>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</si>
  <si>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</si>
  <si>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</si>
  <si>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</si>
  <si>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</si>
  <si>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</si>
  <si>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</si>
  <si>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</si>
  <si>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</si>
  <si>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</si>
  <si>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</si>
  <si>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</si>
  <si>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</si>
  <si>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</si>
  <si>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</si>
  <si>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</si>
  <si>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</si>
  <si>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</si>
  <si>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</si>
  <si>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</si>
  <si>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</si>
  <si>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San Francisco del Rincón</t>
  </si>
  <si>
    <t>al 31 de Diciembre de 2021 y al 31 de Diciembre de 2022</t>
  </si>
  <si>
    <t>Formato 2 Informe Analítico de la Deuda Pública y Otros Pasivos - LDF</t>
  </si>
  <si>
    <t>Informe Analítico de la Deuda Pública y Otros Pasivos - LDF</t>
  </si>
  <si>
    <t>Al 31 de Diciembre de 2021 y al 31 de Diciembre de 2022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</si>
  <si>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</si>
  <si>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</si>
  <si>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</si>
  <si>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</si>
  <si>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</si>
  <si>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</si>
  <si>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</si>
  <si>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</si>
  <si>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</si>
  <si>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</si>
  <si>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</si>
  <si>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</si>
  <si>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</si>
  <si>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</si>
  <si>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</si>
  <si>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</si>
  <si>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</si>
  <si>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</si>
  <si>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</si>
  <si>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</si>
  <si>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</si>
  <si>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</si>
  <si>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</si>
  <si>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</si>
  <si>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</si>
  <si>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</si>
  <si>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</si>
  <si>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</si>
  <si>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</si>
  <si>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</si>
  <si>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</si>
  <si>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</si>
  <si>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</si>
  <si>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</si>
  <si>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</si>
  <si>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</si>
  <si>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</si>
  <si>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</si>
  <si>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</si>
  <si>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</si>
  <si>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</si>
  <si>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Diciembre de 2022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</si>
  <si>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</si>
  <si>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</si>
  <si>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</si>
  <si>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</si>
  <si>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</si>
  <si>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</si>
  <si>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</si>
  <si>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</si>
  <si>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</si>
  <si>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</si>
  <si>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</si>
  <si>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</si>
  <si>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</si>
  <si>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</si>
  <si>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</si>
  <si>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</si>
  <si>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</si>
  <si>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</si>
  <si>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</si>
  <si>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</si>
  <si>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</si>
  <si>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</si>
  <si>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</si>
  <si>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</si>
  <si>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</si>
  <si>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</si>
  <si>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</si>
  <si>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</si>
  <si>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</si>
  <si>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</si>
  <si>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</si>
  <si>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</si>
  <si>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</si>
  <si>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</si>
  <si>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</si>
  <si>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</si>
  <si>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</si>
  <si>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</si>
  <si>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</si>
  <si>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</si>
  <si>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</si>
  <si>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</si>
  <si>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</si>
  <si>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</si>
  <si>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</si>
  <si>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</si>
  <si>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</si>
  <si>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</si>
  <si>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</si>
  <si>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</si>
  <si>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</si>
  <si>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</si>
  <si>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</si>
  <si>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</si>
  <si>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</si>
  <si>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</si>
  <si>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</si>
  <si>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</si>
  <si>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</si>
  <si>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</si>
  <si>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</si>
  <si>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</si>
  <si>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</si>
  <si>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</si>
  <si>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</si>
  <si>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</si>
  <si>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</si>
  <si>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</si>
  <si>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</si>
  <si>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</si>
  <si>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</si>
  <si>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</si>
  <si>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</si>
  <si>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</si>
  <si>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</si>
  <si>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</si>
  <si>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</si>
  <si>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</si>
  <si>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</si>
  <si>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</si>
  <si>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</si>
  <si>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</si>
  <si>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</si>
  <si>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</si>
  <si>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</si>
  <si>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</si>
  <si>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</si>
  <si>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</si>
  <si>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</si>
  <si>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</si>
  <si>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</si>
  <si>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</si>
  <si>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</si>
  <si>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</si>
  <si>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</si>
  <si>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</si>
  <si>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</si>
  <si>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</si>
  <si>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</si>
  <si>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</si>
  <si>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</si>
  <si>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</si>
  <si>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</si>
  <si>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</si>
  <si>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</si>
  <si>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</si>
  <si>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</si>
  <si>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</si>
  <si>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</si>
  <si>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</si>
  <si>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</si>
  <si>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</si>
  <si>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</si>
  <si>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</si>
  <si>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</si>
  <si>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</si>
  <si>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</si>
  <si>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</si>
  <si>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</si>
  <si>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</si>
  <si>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</si>
  <si>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</si>
  <si>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</si>
  <si>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</si>
  <si>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</si>
  <si>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</si>
  <si>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</si>
  <si>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</si>
  <si>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</si>
  <si>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</si>
  <si>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</si>
  <si>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</si>
  <si>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</si>
  <si>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</si>
  <si>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</si>
  <si>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</si>
  <si>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</si>
  <si>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</si>
  <si>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</si>
  <si>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</si>
  <si>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</si>
  <si>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</si>
  <si>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</si>
  <si>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</si>
  <si>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</si>
  <si>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</si>
  <si>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</si>
  <si>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</si>
  <si>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</si>
  <si>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</si>
  <si>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</si>
  <si>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</si>
  <si>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</si>
  <si>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</si>
  <si>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</si>
  <si>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</si>
  <si>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</si>
  <si>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</si>
  <si>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</si>
  <si>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</si>
  <si>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</si>
  <si>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</si>
  <si>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</si>
  <si>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</si>
  <si>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</si>
  <si>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</si>
  <si>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</si>
  <si>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</si>
  <si>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</si>
  <si>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</si>
  <si>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</si>
  <si>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</si>
  <si>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</si>
  <si>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</si>
  <si>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</si>
  <si>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</si>
  <si>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</si>
  <si>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</si>
  <si>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</si>
  <si>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</si>
  <si>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</si>
  <si>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</si>
  <si>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</si>
  <si>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</si>
  <si>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</si>
  <si>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</si>
  <si>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</si>
  <si>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</si>
  <si>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</si>
  <si>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</si>
  <si>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</si>
  <si>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</si>
  <si>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</si>
  <si>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</si>
  <si>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</si>
  <si>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</si>
  <si>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</si>
  <si>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</si>
  <si>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</si>
  <si>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</si>
  <si>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</si>
  <si>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</si>
  <si>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</si>
  <si>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</si>
  <si>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</si>
  <si>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</si>
  <si>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</si>
  <si>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</si>
  <si>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</si>
  <si>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</si>
  <si>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</si>
  <si>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</si>
  <si>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</si>
  <si>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</si>
  <si>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</si>
  <si>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</si>
  <si>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</si>
  <si>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</si>
  <si>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</si>
  <si>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</si>
  <si>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</si>
  <si>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</si>
  <si>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</si>
  <si>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</si>
  <si>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</si>
  <si>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</si>
  <si>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</si>
  <si>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</si>
  <si>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</si>
  <si>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</si>
  <si>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</si>
  <si>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</si>
  <si>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</si>
  <si>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</si>
  <si>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</si>
  <si>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</si>
  <si>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</si>
  <si>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</si>
  <si>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</si>
  <si>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</si>
  <si>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</si>
  <si>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</si>
  <si>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</si>
  <si>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</si>
  <si>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</si>
  <si>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</si>
  <si>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</si>
  <si>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</si>
  <si>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</si>
  <si>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</si>
  <si>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</si>
  <si>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</si>
  <si>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</si>
  <si>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</si>
  <si>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</si>
  <si>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</si>
  <si>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</si>
  <si>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</si>
  <si>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</si>
  <si>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</si>
  <si>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</si>
  <si>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</si>
  <si>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</si>
  <si>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</si>
  <si>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</si>
  <si>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</si>
  <si>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</si>
  <si>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</si>
  <si>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</si>
  <si>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</si>
  <si>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</si>
  <si>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</si>
  <si>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</si>
  <si>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</si>
  <si>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</si>
  <si>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</si>
  <si>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</si>
  <si>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</si>
  <si>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</si>
  <si>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</si>
  <si>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</si>
  <si>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</si>
  <si>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</si>
  <si>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</si>
  <si>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</si>
  <si>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</si>
  <si>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</si>
  <si>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</si>
  <si>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</si>
  <si>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</si>
  <si>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</si>
  <si>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</si>
  <si>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</si>
  <si>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</si>
  <si>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</si>
  <si>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</si>
  <si>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</si>
  <si>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</si>
  <si>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</si>
  <si>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</si>
  <si>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</si>
  <si>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</si>
  <si>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</si>
  <si>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</si>
  <si>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</si>
  <si>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</si>
  <si>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</si>
  <si>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</si>
  <si>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</si>
  <si>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</si>
  <si>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</si>
  <si>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</si>
  <si>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</si>
  <si>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</si>
  <si>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</si>
  <si>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</si>
  <si>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</si>
  <si>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</si>
  <si>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</si>
  <si>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</si>
  <si>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</si>
  <si>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</si>
  <si>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</si>
  <si>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</si>
  <si>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</si>
  <si>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</si>
  <si>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</si>
  <si>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</si>
  <si>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</si>
  <si>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</si>
  <si>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</si>
  <si>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</si>
  <si>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</si>
  <si>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</si>
  <si>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</si>
  <si>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</si>
  <si>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</si>
  <si>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</si>
  <si>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</si>
  <si>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</si>
  <si>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</si>
  <si>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</si>
  <si>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</si>
  <si>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</si>
  <si>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</si>
  <si>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</si>
  <si>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</si>
  <si>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</si>
  <si>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</si>
  <si>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</si>
  <si>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</si>
  <si>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</si>
  <si>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</si>
  <si>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</si>
  <si>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</si>
  <si>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</si>
  <si>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</si>
  <si>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</si>
  <si>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</si>
  <si>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</si>
  <si>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</si>
  <si>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</si>
  <si>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</si>
  <si>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</si>
  <si>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</si>
  <si>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</si>
  <si>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</si>
  <si>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</si>
  <si>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</si>
  <si>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</si>
  <si>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</si>
  <si>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</si>
  <si>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</si>
  <si>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</si>
  <si>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</si>
  <si>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</si>
  <si>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</si>
  <si>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</si>
  <si>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</si>
  <si>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</si>
  <si>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</si>
  <si>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</si>
  <si>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</si>
  <si>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</si>
  <si>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</si>
  <si>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</si>
  <si>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</si>
  <si>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</si>
  <si>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</si>
  <si>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</si>
  <si>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</si>
  <si>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</si>
  <si>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</si>
  <si>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</si>
  <si>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</si>
  <si>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</si>
  <si>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</si>
  <si>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</si>
  <si>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</si>
  <si>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</si>
  <si>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</si>
  <si>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</si>
  <si>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</si>
  <si>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</si>
  <si>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</si>
  <si>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</si>
  <si>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</si>
  <si>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</si>
  <si>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</si>
  <si>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</si>
  <si>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</si>
  <si>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</si>
  <si>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</si>
  <si>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</si>
  <si>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</si>
  <si>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</si>
  <si>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</si>
  <si>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</si>
  <si>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</si>
  <si>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</si>
  <si>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</si>
  <si>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</si>
  <si>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</si>
  <si>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</si>
  <si>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</si>
  <si>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</si>
  <si>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</si>
  <si>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</si>
  <si>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</si>
  <si>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</si>
  <si>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</si>
  <si>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</si>
  <si>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</si>
  <si>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</si>
  <si>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</si>
  <si>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</si>
  <si>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</si>
  <si>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</si>
  <si>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</si>
  <si>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</si>
  <si>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</si>
  <si>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</si>
  <si>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</si>
  <si>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</si>
  <si>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</si>
  <si>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</si>
  <si>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</si>
  <si>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</si>
  <si>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</si>
  <si>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</si>
  <si>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</si>
  <si>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</si>
  <si>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</si>
  <si>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</si>
  <si>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</si>
  <si>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</si>
  <si>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</si>
  <si>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</si>
  <si>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</si>
  <si>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</si>
  <si>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</si>
  <si>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</si>
  <si>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</si>
  <si>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</si>
  <si>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</si>
  <si>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</si>
  <si>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</si>
  <si>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</si>
  <si>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</si>
  <si>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</si>
  <si>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Municipio de San Francisco del Rincón, Gobierno del Estado de Guanajuato</t>
  </si>
  <si>
    <t>Proyecciones de Ingresos - LDF</t>
  </si>
  <si>
    <t>(CIFRAS NOMINALES)</t>
  </si>
  <si>
    <t>Concepto (b)</t>
  </si>
  <si>
    <t>2021 (d)</t>
  </si>
  <si>
    <t>2022 (d)</t>
  </si>
  <si>
    <t>2023 (d)</t>
  </si>
  <si>
    <t>2024 (d)</t>
  </si>
  <si>
    <t>2025 (d)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</si>
  <si>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</si>
  <si>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</si>
  <si>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</si>
  <si>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</si>
  <si>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</si>
  <si>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</si>
  <si>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</si>
  <si>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</si>
  <si>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</si>
  <si>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</si>
  <si>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</si>
  <si>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</si>
  <si>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</si>
  <si>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</si>
  <si>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</si>
  <si>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</si>
  <si>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</si>
  <si>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</si>
  <si>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</si>
  <si>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</si>
  <si>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</si>
  <si>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</si>
  <si>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</si>
  <si>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</si>
  <si>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</si>
  <si>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</si>
  <si>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</si>
  <si>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</si>
  <si>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</si>
  <si>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</si>
  <si>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</si>
  <si>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</si>
  <si>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</si>
  <si>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2015 ¹ (c)</t>
  </si>
  <si>
    <t>2017 ¹ (c)</t>
  </si>
  <si>
    <t>2018 ¹ (c)</t>
  </si>
  <si>
    <t>2019 ¹ (c)</t>
  </si>
  <si>
    <t>2020 ¹ (c)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</si>
  <si>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</si>
  <si>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</si>
  <si>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</si>
  <si>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</si>
  <si>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</si>
  <si>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</si>
  <si>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</si>
  <si>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</si>
  <si>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</si>
  <si>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</si>
  <si>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</si>
  <si>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</si>
  <si>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</si>
  <si>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</si>
  <si>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</si>
  <si>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</si>
  <si>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</si>
  <si>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</si>
  <si>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</si>
  <si>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</si>
  <si>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</si>
  <si>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</si>
  <si>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</si>
  <si>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</si>
  <si>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</si>
  <si>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</si>
  <si>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</si>
  <si>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</si>
  <si>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t>2014 ¹ (c)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</si>
  <si>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</si>
  <si>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</si>
  <si>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 xml:space="preserve">                                          -  </t>
  </si>
  <si>
    <t>2.  Gasto Etiquetado (2=A+B+C+D+E+F+G+H+I)</t>
  </si>
  <si>
    <t>3.  Total del Resultado de Egresos (3=1+2)</t>
  </si>
  <si>
    <t>Formato 8) Informe sobre Estudios Actuariales – LDF</t>
  </si>
  <si>
    <t>MUNICIPIO SAN FRANCISCO DEL RINCON, Gobierno del Estado de Guanajuato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</si>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</sst>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4" fillId="0" borderId="0"/>
    <xf numFmtId="43" fontId="3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43" fontId="0" fillId="0" borderId="12" xfId="1" applyFont="1" applyFill="1" applyBorder="1" applyAlignment="1">
      <alignment horizontal="right"/>
    </xf>
    <xf numFmtId="43" fontId="0" fillId="2" borderId="14" xfId="1" applyFont="1" applyFill="1" applyBorder="1" applyAlignment="1">
      <alignment horizontal="right"/>
    </xf>
    <xf numFmtId="43" fontId="0" fillId="0" borderId="12" xfId="1" applyFont="1" applyBorder="1" applyAlignment="1">
      <alignment horizontal="right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3" fontId="0" fillId="0" borderId="13" xfId="1" applyFont="1" applyFill="1" applyBorder="1" applyAlignment="1">
      <alignment horizontal="right"/>
    </xf>
    <xf numFmtId="0" fontId="0" fillId="0" borderId="12" xfId="0" applyBorder="1"/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13" xfId="0" applyFont="1" applyBorder="1"/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2" borderId="14" xfId="0" applyFill="1" applyBorder="1" applyAlignment="1">
      <alignment vertical="center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4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left" vertical="center"/>
    </xf>
    <xf numFmtId="16" fontId="0" fillId="0" borderId="12" xfId="0" applyNumberForma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1" fillId="2" borderId="10" xfId="0" applyFont="1" applyFill="1" applyBorder="1" applyAlignment="1">
      <alignment horizontal="left" vertical="center" wrapText="1" indent="3"/>
    </xf>
    <xf numFmtId="43" fontId="1" fillId="0" borderId="12" xfId="1" applyFont="1" applyFill="1" applyBorder="1" applyProtection="1">
      <protection locked="0"/>
    </xf>
    <xf numFmtId="0" fontId="0" fillId="0" borderId="12" xfId="0" applyFill="1" applyBorder="1" applyAlignment="1">
      <alignment horizontal="left" vertical="center" indent="6"/>
    </xf>
    <xf numFmtId="43" fontId="3" fillId="0" borderId="12" xfId="1" applyFont="1" applyFill="1" applyBorder="1" applyProtection="1">
      <protection locked="0"/>
    </xf>
    <xf numFmtId="43" fontId="0" fillId="0" borderId="12" xfId="1" applyFont="1" applyFill="1" applyBorder="1"/>
    <xf numFmtId="43" fontId="9" fillId="2" borderId="14" xfId="1" applyFont="1" applyFill="1" applyBorder="1" applyAlignment="1"/>
    <xf numFmtId="43" fontId="10" fillId="2" borderId="14" xfId="1" applyFont="1" applyFill="1" applyBorder="1" applyAlignment="1"/>
    <xf numFmtId="43" fontId="11" fillId="0" borderId="12" xfId="1" applyFont="1" applyFill="1" applyBorder="1" applyProtection="1">
      <protection locked="0"/>
    </xf>
    <xf numFmtId="43" fontId="1" fillId="0" borderId="12" xfId="1" applyFont="1" applyFill="1" applyBorder="1"/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3" fontId="0" fillId="0" borderId="13" xfId="0" applyNumberFormat="1" applyFill="1" applyBorder="1"/>
    <xf numFmtId="43" fontId="3" fillId="0" borderId="12" xfId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43" fontId="0" fillId="0" borderId="13" xfId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6"/>
    </xf>
    <xf numFmtId="43" fontId="3" fillId="0" borderId="15" xfId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43" fontId="10" fillId="2" borderId="14" xfId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4" fontId="0" fillId="0" borderId="15" xfId="0" applyNumberFormat="1" applyFont="1" applyFill="1" applyBorder="1" applyProtection="1">
      <protection locked="0"/>
    </xf>
    <xf numFmtId="43" fontId="0" fillId="0" borderId="12" xfId="1" applyFont="1" applyFill="1" applyBorder="1" applyProtection="1">
      <protection locked="0"/>
    </xf>
    <xf numFmtId="43" fontId="10" fillId="2" borderId="14" xfId="1" applyFont="1" applyFill="1" applyBorder="1"/>
    <xf numFmtId="0" fontId="12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indent="3"/>
    </xf>
    <xf numFmtId="0" fontId="13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3" fontId="0" fillId="2" borderId="14" xfId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1" fillId="3" borderId="15" xfId="0" applyFont="1" applyFill="1" applyBorder="1" applyAlignment="1">
      <alignment horizontal="left" vertical="center" indent="3"/>
    </xf>
    <xf numFmtId="43" fontId="1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43" fontId="0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43" fontId="3" fillId="3" borderId="12" xfId="1" applyFont="1" applyFill="1" applyBorder="1" applyAlignment="1" applyProtection="1">
      <alignment vertical="center"/>
      <protection locked="0"/>
    </xf>
    <xf numFmtId="0" fontId="15" fillId="0" borderId="5" xfId="2" applyFont="1" applyBorder="1" applyAlignment="1">
      <alignment horizontal="left" vertical="top"/>
    </xf>
    <xf numFmtId="0" fontId="0" fillId="3" borderId="12" xfId="0" applyFill="1" applyBorder="1" applyAlignment="1">
      <alignment horizontal="left" vertical="center" indent="3"/>
    </xf>
    <xf numFmtId="43" fontId="0" fillId="3" borderId="12" xfId="1" applyFont="1" applyFill="1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15" fillId="0" borderId="5" xfId="2" applyFont="1" applyFill="1" applyBorder="1" applyAlignment="1">
      <alignment horizontal="left" vertical="top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0" fillId="0" borderId="13" xfId="0" applyBorder="1" applyAlignment="1">
      <alignment vertical="center"/>
    </xf>
    <xf numFmtId="43" fontId="0" fillId="0" borderId="13" xfId="1" applyFont="1" applyBorder="1"/>
    <xf numFmtId="0" fontId="0" fillId="0" borderId="0" xfId="0" applyBorder="1"/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43" fontId="1" fillId="0" borderId="15" xfId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43" fontId="0" fillId="0" borderId="13" xfId="1" applyFont="1" applyBorder="1" applyAlignment="1">
      <alignment vertical="center"/>
    </xf>
    <xf numFmtId="0" fontId="0" fillId="0" borderId="0" xfId="0" applyFill="1" applyBorder="1"/>
    <xf numFmtId="0" fontId="1" fillId="2" borderId="9" xfId="0" applyFont="1" applyFill="1" applyBorder="1" applyAlignment="1">
      <alignment horizontal="center" vertical="center"/>
    </xf>
    <xf numFmtId="43" fontId="1" fillId="0" borderId="4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0" fontId="16" fillId="0" borderId="5" xfId="2" applyFont="1" applyBorder="1" applyAlignment="1">
      <alignment horizontal="left"/>
    </xf>
    <xf numFmtId="43" fontId="3" fillId="0" borderId="6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6"/>
    </xf>
    <xf numFmtId="43" fontId="1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43" fontId="0" fillId="0" borderId="8" xfId="1" applyFont="1" applyFill="1" applyBorder="1"/>
    <xf numFmtId="0" fontId="1" fillId="2" borderId="11" xfId="0" applyFont="1" applyFill="1" applyBorder="1" applyAlignment="1">
      <alignment horizontal="center" vertical="center" wrapText="1"/>
    </xf>
    <xf numFmtId="43" fontId="1" fillId="0" borderId="6" xfId="1" applyFont="1" applyFill="1" applyBorder="1" applyAlignment="1" applyProtection="1">
      <alignment horizontal="right" vertical="center"/>
      <protection locked="0"/>
    </xf>
    <xf numFmtId="43" fontId="3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indent="3"/>
    </xf>
    <xf numFmtId="43" fontId="0" fillId="0" borderId="8" xfId="1" applyFont="1" applyBorder="1" applyAlignment="1">
      <alignment horizontal="center"/>
    </xf>
    <xf numFmtId="43" fontId="0" fillId="0" borderId="0" xfId="0" applyNumberFormat="1"/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44" fontId="1" fillId="0" borderId="15" xfId="0" applyNumberFormat="1" applyFont="1" applyFill="1" applyBorder="1" applyAlignment="1" applyProtection="1">
      <alignment vertical="center"/>
      <protection locked="0"/>
    </xf>
    <xf numFmtId="8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>
      <alignment vertical="center"/>
    </xf>
    <xf numFmtId="44" fontId="1" fillId="0" borderId="12" xfId="0" applyNumberFormat="1" applyFont="1" applyFill="1" applyBorder="1" applyAlignment="1" applyProtection="1">
      <alignment vertical="center"/>
      <protection locked="0"/>
    </xf>
    <xf numFmtId="8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44" fontId="1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 indent="3"/>
    </xf>
    <xf numFmtId="44" fontId="0" fillId="0" borderId="13" xfId="0" applyNumberFormat="1" applyFill="1" applyBorder="1"/>
    <xf numFmtId="44" fontId="0" fillId="0" borderId="0" xfId="0" applyNumberFormat="1"/>
    <xf numFmtId="0" fontId="0" fillId="0" borderId="12" xfId="0" applyFill="1" applyBorder="1" applyAlignment="1"/>
    <xf numFmtId="4" fontId="17" fillId="0" borderId="15" xfId="0" applyNumberFormat="1" applyFont="1" applyFill="1" applyBorder="1" applyAlignment="1" applyProtection="1">
      <alignment vertical="center"/>
      <protection locked="0"/>
    </xf>
    <xf numFmtId="4" fontId="18" fillId="0" borderId="12" xfId="2" applyNumberFormat="1" applyFont="1" applyFill="1" applyBorder="1" applyAlignment="1">
      <alignment vertical="center"/>
    </xf>
    <xf numFmtId="43" fontId="3" fillId="0" borderId="12" xfId="3" applyFont="1" applyFill="1" applyBorder="1" applyAlignment="1" applyProtection="1">
      <alignment vertical="center"/>
      <protection locked="0"/>
    </xf>
    <xf numFmtId="4" fontId="0" fillId="0" borderId="6" xfId="0" applyNumberFormat="1" applyFill="1" applyBorder="1"/>
    <xf numFmtId="4" fontId="0" fillId="0" borderId="0" xfId="0" applyNumberFormat="1"/>
    <xf numFmtId="43" fontId="0" fillId="0" borderId="12" xfId="3" applyFont="1" applyFill="1" applyBorder="1" applyAlignment="1" applyProtection="1">
      <alignment vertical="center"/>
      <protection locked="0"/>
    </xf>
    <xf numFmtId="4" fontId="18" fillId="0" borderId="12" xfId="0" applyNumberFormat="1" applyFont="1" applyFill="1" applyBorder="1" applyAlignment="1" applyProtection="1">
      <alignment vertical="center"/>
      <protection locked="0"/>
    </xf>
    <xf numFmtId="4" fontId="18" fillId="0" borderId="12" xfId="0" applyNumberFormat="1" applyFont="1" applyFill="1" applyBorder="1" applyAlignment="1">
      <alignment vertical="center"/>
    </xf>
    <xf numFmtId="4" fontId="1" fillId="0" borderId="6" xfId="0" applyNumberFormat="1" applyFont="1" applyFill="1" applyBorder="1"/>
    <xf numFmtId="4" fontId="17" fillId="0" borderId="12" xfId="0" applyNumberFormat="1" applyFont="1" applyFill="1" applyBorder="1" applyAlignment="1" applyProtection="1">
      <alignment vertical="center"/>
      <protection locked="0"/>
    </xf>
    <xf numFmtId="4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4" fontId="0" fillId="0" borderId="13" xfId="0" applyNumberFormat="1" applyFill="1" applyBorder="1" applyAlignment="1">
      <alignment vertical="center"/>
    </xf>
    <xf numFmtId="4" fontId="17" fillId="0" borderId="2" xfId="0" applyNumberFormat="1" applyFont="1" applyFill="1" applyBorder="1" applyAlignment="1" applyProtection="1">
      <alignment vertical="center"/>
      <protection locked="0"/>
    </xf>
    <xf numFmtId="4" fontId="18" fillId="0" borderId="12" xfId="2" applyNumberFormat="1" applyFont="1" applyBorder="1" applyAlignment="1">
      <alignment vertical="center"/>
    </xf>
    <xf numFmtId="4" fontId="18" fillId="0" borderId="5" xfId="2" applyNumberFormat="1" applyFont="1" applyBorder="1" applyAlignment="1">
      <alignment vertical="center"/>
    </xf>
    <xf numFmtId="4" fontId="0" fillId="0" borderId="12" xfId="0" applyNumberFormat="1" applyBorder="1"/>
    <xf numFmtId="4" fontId="0" fillId="0" borderId="6" xfId="0" applyNumberFormat="1" applyBorder="1"/>
    <xf numFmtId="0" fontId="0" fillId="0" borderId="6" xfId="0" applyBorder="1"/>
    <xf numFmtId="0" fontId="18" fillId="0" borderId="0" xfId="0" applyFont="1" applyBorder="1"/>
    <xf numFmtId="4" fontId="17" fillId="0" borderId="5" xfId="2" applyNumberFormat="1" applyFont="1" applyBorder="1" applyAlignment="1">
      <alignment vertical="center"/>
    </xf>
    <xf numFmtId="4" fontId="1" fillId="0" borderId="12" xfId="0" applyNumberFormat="1" applyFont="1" applyBorder="1"/>
    <xf numFmtId="4" fontId="1" fillId="0" borderId="6" xfId="0" applyNumberFormat="1" applyFont="1" applyBorder="1"/>
    <xf numFmtId="4" fontId="17" fillId="0" borderId="5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9"/>
    </xf>
    <xf numFmtId="3" fontId="0" fillId="0" borderId="12" xfId="0" applyNumberFormat="1" applyFill="1" applyBorder="1" applyAlignment="1" applyProtection="1">
      <alignment vertical="center"/>
      <protection locked="0"/>
    </xf>
    <xf numFmtId="10" fontId="0" fillId="0" borderId="12" xfId="0" applyNumberFormat="1" applyFill="1" applyBorder="1" applyAlignment="1" applyProtection="1">
      <alignment vertical="center"/>
      <protection locked="0"/>
    </xf>
    <xf numFmtId="9" fontId="0" fillId="0" borderId="1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3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</cellXfs>
  <cellStyles count="4">
    <cellStyle name="Millares" xfId="1" builtinId="3"/>
    <cellStyle name="Millares 2 2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zoomScaleNormal="100" workbookViewId="0">
      <selection activeCell="A24" sqref="A24"/>
    </sheetView>
  </sheetViews>
  <sheetFormatPr baseColWidth="10" defaultColWidth="14.7109375" defaultRowHeight="15" zeroHeight="1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>
      <c r="A1" s="200" t="s">
        <v>0</v>
      </c>
      <c r="B1" s="200"/>
      <c r="C1" s="200"/>
      <c r="D1" s="200"/>
      <c r="E1" s="200"/>
      <c r="F1" s="200"/>
    </row>
    <row r="2" spans="1:6">
      <c r="A2" s="201" t="s">
        <v>122</v>
      </c>
      <c r="B2" s="202"/>
      <c r="C2" s="202"/>
      <c r="D2" s="202"/>
      <c r="E2" s="202"/>
      <c r="F2" s="203"/>
    </row>
    <row r="3" spans="1:6">
      <c r="A3" s="204" t="s">
        <v>1</v>
      </c>
      <c r="B3" s="205"/>
      <c r="C3" s="205"/>
      <c r="D3" s="205"/>
      <c r="E3" s="205"/>
      <c r="F3" s="206"/>
    </row>
    <row r="4" spans="1:6">
      <c r="A4" s="207" t="s">
        <v>123</v>
      </c>
      <c r="B4" s="208"/>
      <c r="C4" s="208"/>
      <c r="D4" s="208"/>
      <c r="E4" s="208"/>
      <c r="F4" s="209"/>
    </row>
    <row r="5" spans="1:6">
      <c r="A5" s="210" t="s">
        <v>2</v>
      </c>
      <c r="B5" s="211"/>
      <c r="C5" s="211"/>
      <c r="D5" s="211"/>
      <c r="E5" s="211"/>
      <c r="F5" s="212"/>
    </row>
    <row r="6" spans="1:6" s="6" customFormat="1">
      <c r="A6" s="2" t="s">
        <v>3</v>
      </c>
      <c r="B6" s="3">
        <v>2022</v>
      </c>
      <c r="C6" s="4">
        <v>2021</v>
      </c>
      <c r="D6" s="5" t="s">
        <v>4</v>
      </c>
      <c r="E6" s="3">
        <v>2022</v>
      </c>
      <c r="F6" s="4">
        <v>2021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2">
        <f>SUM(B10:B16)</f>
        <v>110932555.92</v>
      </c>
      <c r="C9" s="32">
        <f>SUM(C10:C16)</f>
        <v>29417864.369999994</v>
      </c>
      <c r="D9" s="20" t="s">
        <v>10</v>
      </c>
      <c r="E9" s="32">
        <f>SUM(E10:E18)</f>
        <v>19118893.890000001</v>
      </c>
      <c r="F9" s="32">
        <f>SUM(F10:F18)</f>
        <v>25313069.439999998</v>
      </c>
    </row>
    <row r="10" spans="1:6">
      <c r="A10" s="14" t="s">
        <v>11</v>
      </c>
      <c r="B10" s="35">
        <v>45</v>
      </c>
      <c r="C10" s="35">
        <v>-1747.12</v>
      </c>
      <c r="D10" s="21" t="s">
        <v>12</v>
      </c>
      <c r="E10" s="35">
        <v>25665.66</v>
      </c>
      <c r="F10" s="35">
        <v>2872952.6</v>
      </c>
    </row>
    <row r="11" spans="1:6">
      <c r="A11" s="14" t="s">
        <v>13</v>
      </c>
      <c r="B11" s="35">
        <v>70667590.140000001</v>
      </c>
      <c r="C11" s="35">
        <v>23693444.719999999</v>
      </c>
      <c r="D11" s="21" t="s">
        <v>14</v>
      </c>
      <c r="E11" s="35">
        <v>2240704.64</v>
      </c>
      <c r="F11" s="35">
        <v>2631152.14</v>
      </c>
    </row>
    <row r="12" spans="1:6">
      <c r="A12" s="14" t="s">
        <v>15</v>
      </c>
      <c r="B12" s="32"/>
      <c r="C12" s="32"/>
      <c r="D12" s="21" t="s">
        <v>16</v>
      </c>
      <c r="E12" s="35">
        <v>3718472.66</v>
      </c>
      <c r="F12" s="35">
        <v>9990750</v>
      </c>
    </row>
    <row r="13" spans="1:6">
      <c r="A13" s="14" t="s">
        <v>17</v>
      </c>
      <c r="B13" s="35">
        <v>31481502.43</v>
      </c>
      <c r="C13" s="35">
        <v>90940.56</v>
      </c>
      <c r="D13" s="21" t="s">
        <v>18</v>
      </c>
      <c r="E13" s="32"/>
      <c r="F13" s="32"/>
    </row>
    <row r="14" spans="1:6">
      <c r="A14" s="14" t="s">
        <v>19</v>
      </c>
      <c r="B14" s="35">
        <v>6832841.29</v>
      </c>
      <c r="C14" s="35">
        <v>5007128.75</v>
      </c>
      <c r="D14" s="21" t="s">
        <v>20</v>
      </c>
      <c r="E14" s="35">
        <v>682567.95</v>
      </c>
      <c r="F14" s="35">
        <v>0</v>
      </c>
    </row>
    <row r="15" spans="1:6">
      <c r="A15" s="14" t="s">
        <v>21</v>
      </c>
      <c r="B15" s="35">
        <v>1842463.66</v>
      </c>
      <c r="C15" s="35">
        <v>527984.06000000006</v>
      </c>
      <c r="D15" s="21" t="s">
        <v>22</v>
      </c>
      <c r="E15" s="32"/>
      <c r="F15" s="32"/>
    </row>
    <row r="16" spans="1:6">
      <c r="A16" s="14" t="s">
        <v>23</v>
      </c>
      <c r="B16" s="35">
        <v>108113.4</v>
      </c>
      <c r="C16" s="35">
        <v>100113.4</v>
      </c>
      <c r="D16" s="21" t="s">
        <v>24</v>
      </c>
      <c r="E16" s="35">
        <v>3744208.84</v>
      </c>
      <c r="F16" s="35">
        <v>2453150.3199999998</v>
      </c>
    </row>
    <row r="17" spans="1:6">
      <c r="A17" s="13" t="s">
        <v>25</v>
      </c>
      <c r="B17" s="32">
        <f>SUM(B18:B24)</f>
        <v>14542025.290000001</v>
      </c>
      <c r="C17" s="32">
        <f>SUM(C18:C24)</f>
        <v>13889856.879999999</v>
      </c>
      <c r="D17" s="21" t="s">
        <v>26</v>
      </c>
      <c r="E17" s="32"/>
      <c r="F17" s="32"/>
    </row>
    <row r="18" spans="1:6">
      <c r="A18" s="15" t="s">
        <v>27</v>
      </c>
      <c r="B18" s="32"/>
      <c r="C18" s="32"/>
      <c r="D18" s="21" t="s">
        <v>28</v>
      </c>
      <c r="E18" s="35">
        <v>8707274.1400000006</v>
      </c>
      <c r="F18" s="35">
        <v>7365064.3799999999</v>
      </c>
    </row>
    <row r="19" spans="1:6">
      <c r="A19" s="15" t="s">
        <v>29</v>
      </c>
      <c r="B19" s="35">
        <v>256.64</v>
      </c>
      <c r="C19" s="35">
        <v>4591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35">
        <v>2546228.31</v>
      </c>
      <c r="C20" s="35">
        <v>2482305.96</v>
      </c>
      <c r="D20" s="21" t="s">
        <v>32</v>
      </c>
      <c r="E20" s="35">
        <v>0</v>
      </c>
      <c r="F20" s="35">
        <v>0</v>
      </c>
    </row>
    <row r="21" spans="1:6">
      <c r="A21" s="15" t="s">
        <v>33</v>
      </c>
      <c r="B21" s="35">
        <v>809473.04</v>
      </c>
      <c r="C21" s="35">
        <v>759370.06</v>
      </c>
      <c r="D21" s="21" t="s">
        <v>34</v>
      </c>
      <c r="E21" s="35">
        <v>0</v>
      </c>
      <c r="F21" s="35">
        <v>0</v>
      </c>
    </row>
    <row r="22" spans="1:6">
      <c r="A22" s="15" t="s">
        <v>35</v>
      </c>
      <c r="B22" s="35">
        <v>2000</v>
      </c>
      <c r="C22" s="35">
        <v>500</v>
      </c>
      <c r="D22" s="21" t="s">
        <v>36</v>
      </c>
      <c r="E22" s="35">
        <v>0</v>
      </c>
      <c r="F22" s="35">
        <v>0</v>
      </c>
    </row>
    <row r="23" spans="1:6">
      <c r="A23" s="15" t="s">
        <v>37</v>
      </c>
      <c r="B23" s="32"/>
      <c r="C23" s="32"/>
      <c r="D23" s="20" t="s">
        <v>38</v>
      </c>
      <c r="E23" s="32">
        <f>E24+E25</f>
        <v>0</v>
      </c>
      <c r="F23" s="32">
        <f>F24+F25</f>
        <v>0</v>
      </c>
    </row>
    <row r="24" spans="1:6">
      <c r="A24" s="15" t="s">
        <v>39</v>
      </c>
      <c r="B24" s="35">
        <v>11184067.300000001</v>
      </c>
      <c r="C24" s="35">
        <v>10643089.859999999</v>
      </c>
      <c r="D24" s="21" t="s">
        <v>40</v>
      </c>
      <c r="E24" s="35">
        <v>0</v>
      </c>
      <c r="F24" s="35">
        <v>0</v>
      </c>
    </row>
    <row r="25" spans="1:6">
      <c r="A25" s="13" t="s">
        <v>41</v>
      </c>
      <c r="B25" s="32">
        <f>SUM(B26:B30)</f>
        <v>19538182.489999998</v>
      </c>
      <c r="C25" s="32">
        <f>SUM(C26:C30)</f>
        <v>4023916.22</v>
      </c>
      <c r="D25" s="21" t="s">
        <v>42</v>
      </c>
      <c r="E25" s="35">
        <v>0</v>
      </c>
      <c r="F25" s="35">
        <v>0</v>
      </c>
    </row>
    <row r="26" spans="1:6">
      <c r="A26" s="15" t="s">
        <v>43</v>
      </c>
      <c r="B26" s="35">
        <v>0</v>
      </c>
      <c r="C26" s="35">
        <v>0</v>
      </c>
      <c r="D26" s="20" t="s">
        <v>44</v>
      </c>
      <c r="E26" s="35">
        <v>0</v>
      </c>
      <c r="F26" s="35">
        <v>0</v>
      </c>
    </row>
    <row r="27" spans="1:6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15000000</v>
      </c>
    </row>
    <row r="28" spans="1:6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>
      <c r="A29" s="15" t="s">
        <v>49</v>
      </c>
      <c r="B29" s="35">
        <v>19538182.489999998</v>
      </c>
      <c r="C29" s="35">
        <v>4023916.22</v>
      </c>
      <c r="D29" s="21" t="s">
        <v>50</v>
      </c>
      <c r="E29" s="35">
        <v>0</v>
      </c>
      <c r="F29" s="35">
        <v>0</v>
      </c>
    </row>
    <row r="30" spans="1:6">
      <c r="A30" s="15" t="s">
        <v>51</v>
      </c>
      <c r="B30" s="32"/>
      <c r="C30" s="32"/>
      <c r="D30" s="21" t="s">
        <v>52</v>
      </c>
      <c r="E30" s="35">
        <v>0</v>
      </c>
      <c r="F30" s="35">
        <v>15000000</v>
      </c>
    </row>
    <row r="31" spans="1:6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>
      <c r="A33" s="15" t="s">
        <v>57</v>
      </c>
      <c r="B33" s="32"/>
      <c r="C33" s="32"/>
      <c r="D33" s="21" t="s">
        <v>58</v>
      </c>
      <c r="E33" s="32"/>
      <c r="F33" s="32"/>
    </row>
    <row r="34" spans="1:6">
      <c r="A34" s="15" t="s">
        <v>59</v>
      </c>
      <c r="B34" s="32"/>
      <c r="C34" s="32"/>
      <c r="D34" s="21" t="s">
        <v>60</v>
      </c>
      <c r="E34" s="32"/>
      <c r="F34" s="32"/>
    </row>
    <row r="35" spans="1:6">
      <c r="A35" s="15" t="s">
        <v>61</v>
      </c>
      <c r="B35" s="32"/>
      <c r="C35" s="32"/>
      <c r="D35" s="21" t="s">
        <v>62</v>
      </c>
      <c r="E35" s="32"/>
      <c r="F35" s="32"/>
    </row>
    <row r="36" spans="1:6">
      <c r="A36" s="15" t="s">
        <v>63</v>
      </c>
      <c r="B36" s="32"/>
      <c r="C36" s="32"/>
      <c r="D36" s="21" t="s">
        <v>64</v>
      </c>
      <c r="E36" s="32"/>
      <c r="F36" s="32"/>
    </row>
    <row r="37" spans="1:6">
      <c r="A37" s="13" t="s">
        <v>65</v>
      </c>
      <c r="B37" s="35">
        <v>1294422.6299999999</v>
      </c>
      <c r="C37" s="35">
        <v>1222308.45</v>
      </c>
      <c r="D37" s="21" t="s">
        <v>66</v>
      </c>
      <c r="E37" s="32"/>
      <c r="F37" s="32"/>
    </row>
    <row r="38" spans="1:6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>
      <c r="A46" s="11"/>
      <c r="B46" s="33"/>
      <c r="C46" s="33"/>
      <c r="D46" s="22"/>
      <c r="E46" s="33"/>
      <c r="F46" s="33"/>
    </row>
    <row r="47" spans="1:6">
      <c r="A47" s="16" t="s">
        <v>83</v>
      </c>
      <c r="B47" s="34">
        <f>B9+B17+B25+B31+B37+B38+B41</f>
        <v>146307186.33000001</v>
      </c>
      <c r="C47" s="34">
        <f>C9+C17+C25+C31+C37+C38+C41</f>
        <v>48553945.919999994</v>
      </c>
      <c r="D47" s="23" t="s">
        <v>84</v>
      </c>
      <c r="E47" s="34">
        <f>E9+E19+E23+E26+E27+E31+E38+E42</f>
        <v>19118893.890000001</v>
      </c>
      <c r="F47" s="34">
        <f>F9+F19+F23+F26+F27+F31+F38+F42</f>
        <v>40313069.439999998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>
      <c r="A52" s="13" t="s">
        <v>91</v>
      </c>
      <c r="B52" s="35">
        <v>903004583.13999999</v>
      </c>
      <c r="C52" s="35">
        <v>918456756.62</v>
      </c>
      <c r="D52" s="20" t="s">
        <v>92</v>
      </c>
      <c r="E52" s="35">
        <v>15523303.01</v>
      </c>
      <c r="F52" s="35">
        <v>18705571.010000002</v>
      </c>
    </row>
    <row r="53" spans="1:6">
      <c r="A53" s="13" t="s">
        <v>93</v>
      </c>
      <c r="B53" s="35">
        <v>156888888.31999999</v>
      </c>
      <c r="C53" s="35">
        <v>140114493.24000001</v>
      </c>
      <c r="D53" s="20" t="s">
        <v>94</v>
      </c>
      <c r="E53" s="35">
        <v>0</v>
      </c>
      <c r="F53" s="35">
        <v>0</v>
      </c>
    </row>
    <row r="54" spans="1:6">
      <c r="A54" s="13" t="s">
        <v>95</v>
      </c>
      <c r="B54" s="35">
        <v>3116268.83</v>
      </c>
      <c r="C54" s="35">
        <v>2847938.11</v>
      </c>
      <c r="D54" s="20" t="s">
        <v>96</v>
      </c>
      <c r="E54" s="35">
        <v>0</v>
      </c>
      <c r="F54" s="35">
        <v>0</v>
      </c>
    </row>
    <row r="55" spans="1:6">
      <c r="A55" s="13" t="s">
        <v>97</v>
      </c>
      <c r="B55" s="35">
        <v>-218839505.55000001</v>
      </c>
      <c r="C55" s="35">
        <v>-190707678.91</v>
      </c>
      <c r="D55" s="24" t="s">
        <v>98</v>
      </c>
      <c r="E55" s="35">
        <v>0</v>
      </c>
      <c r="F55" s="35">
        <v>0</v>
      </c>
    </row>
    <row r="56" spans="1:6">
      <c r="A56" s="13" t="s">
        <v>99</v>
      </c>
      <c r="B56" s="35">
        <v>46411819.439999998</v>
      </c>
      <c r="C56" s="35">
        <v>43666155.850000001</v>
      </c>
      <c r="D56" s="22"/>
      <c r="E56" s="33"/>
      <c r="F56" s="33"/>
    </row>
    <row r="57" spans="1:6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15523303.01</v>
      </c>
      <c r="F57" s="34">
        <f>SUM(F50:F55)</f>
        <v>18705571.010000002</v>
      </c>
    </row>
    <row r="58" spans="1:6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34642196.899999999</v>
      </c>
      <c r="F59" s="34">
        <f>F47+F57</f>
        <v>59018640.450000003</v>
      </c>
    </row>
    <row r="60" spans="1:6">
      <c r="A60" s="16" t="s">
        <v>104</v>
      </c>
      <c r="B60" s="34">
        <f>SUM(B50:B58)</f>
        <v>890582054.18000007</v>
      </c>
      <c r="C60" s="34">
        <f>SUM(C50:C58)</f>
        <v>914377664.91000009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1036889240.5100001</v>
      </c>
      <c r="C62" s="34">
        <f>SUM(C47+C60)</f>
        <v>962931610.83000004</v>
      </c>
      <c r="D62" s="22"/>
      <c r="E62" s="33"/>
      <c r="F62" s="33"/>
    </row>
    <row r="63" spans="1:6">
      <c r="A63" s="11"/>
      <c r="B63" s="30"/>
      <c r="C63" s="30"/>
      <c r="D63" s="26" t="s">
        <v>107</v>
      </c>
      <c r="E63" s="32">
        <f>SUM(E64:E66)</f>
        <v>155962385.31</v>
      </c>
      <c r="F63" s="32">
        <f>SUM(F64:F66)</f>
        <v>152207621.05000001</v>
      </c>
    </row>
    <row r="64" spans="1:6">
      <c r="A64" s="11"/>
      <c r="B64" s="30"/>
      <c r="C64" s="30"/>
      <c r="D64" s="27" t="s">
        <v>108</v>
      </c>
      <c r="E64" s="35">
        <v>155962385.31</v>
      </c>
      <c r="F64" s="35">
        <v>152207621.05000001</v>
      </c>
    </row>
    <row r="65" spans="1:6">
      <c r="A65" s="11"/>
      <c r="B65" s="30"/>
      <c r="C65" s="30"/>
      <c r="D65" s="28" t="s">
        <v>109</v>
      </c>
      <c r="E65" s="35">
        <v>0</v>
      </c>
      <c r="F65" s="35">
        <v>0</v>
      </c>
    </row>
    <row r="66" spans="1:6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>
      <c r="A67" s="11"/>
      <c r="B67" s="30"/>
      <c r="C67" s="30"/>
      <c r="D67" s="22"/>
      <c r="E67" s="33"/>
      <c r="F67" s="33"/>
    </row>
    <row r="68" spans="1:6">
      <c r="A68" s="11"/>
      <c r="B68" s="30"/>
      <c r="C68" s="30"/>
      <c r="D68" s="26" t="s">
        <v>111</v>
      </c>
      <c r="E68" s="32">
        <f>SUM(E69:E73)</f>
        <v>846284658.29999995</v>
      </c>
      <c r="F68" s="32">
        <f>SUM(F69:F73)</f>
        <v>751705349.33000004</v>
      </c>
    </row>
    <row r="69" spans="1:6">
      <c r="A69" s="17"/>
      <c r="B69" s="30"/>
      <c r="C69" s="30"/>
      <c r="D69" s="27" t="s">
        <v>112</v>
      </c>
      <c r="E69" s="35">
        <v>121720581.23999999</v>
      </c>
      <c r="F69" s="35">
        <v>-160930.64000000001</v>
      </c>
    </row>
    <row r="70" spans="1:6">
      <c r="A70" s="17"/>
      <c r="B70" s="30"/>
      <c r="C70" s="30"/>
      <c r="D70" s="27" t="s">
        <v>113</v>
      </c>
      <c r="E70" s="35">
        <v>724564077.05999994</v>
      </c>
      <c r="F70" s="35">
        <v>751866279.97000003</v>
      </c>
    </row>
    <row r="71" spans="1:6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>
      <c r="A74" s="17"/>
      <c r="B74" s="30"/>
      <c r="C74" s="30"/>
      <c r="D74" s="22"/>
      <c r="E74" s="33"/>
      <c r="F74" s="33"/>
    </row>
    <row r="75" spans="1:6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>
      <c r="A78" s="17"/>
      <c r="B78" s="30"/>
      <c r="C78" s="30"/>
      <c r="D78" s="22"/>
      <c r="E78" s="33"/>
      <c r="F78" s="33"/>
    </row>
    <row r="79" spans="1:6">
      <c r="A79" s="17"/>
      <c r="B79" s="30"/>
      <c r="C79" s="30"/>
      <c r="D79" s="23" t="s">
        <v>120</v>
      </c>
      <c r="E79" s="34">
        <f>E63+E68+E75</f>
        <v>1002247043.6099999</v>
      </c>
      <c r="F79" s="34">
        <f>F63+F68+F75</f>
        <v>903912970.38000011</v>
      </c>
    </row>
    <row r="80" spans="1:6">
      <c r="A80" s="17"/>
      <c r="B80" s="30"/>
      <c r="C80" s="30"/>
      <c r="D80" s="22"/>
      <c r="E80" s="33"/>
      <c r="F80" s="33"/>
    </row>
    <row r="81" spans="1:6">
      <c r="A81" s="17"/>
      <c r="B81" s="30"/>
      <c r="C81" s="30"/>
      <c r="D81" s="23" t="s">
        <v>121</v>
      </c>
      <c r="E81" s="34">
        <f>E59+E79</f>
        <v>1036889240.5099999</v>
      </c>
      <c r="F81" s="34">
        <f>F59+F79</f>
        <v>962931610.83000016</v>
      </c>
    </row>
    <row r="82" spans="1:6">
      <c r="A82" s="18"/>
      <c r="B82" s="31"/>
      <c r="C82" s="31"/>
      <c r="D82" s="29"/>
      <c r="E82" s="29"/>
      <c r="F82" s="29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F9" sqref="F9"/>
    </sheetView>
  </sheetViews>
  <sheetFormatPr baseColWidth="10" defaultRowHeight="15"/>
  <cols>
    <col min="1" max="1" width="73.42578125" bestFit="1" customWidth="1"/>
    <col min="2" max="6" width="16.28515625" bestFit="1" customWidth="1"/>
    <col min="7" max="7" width="8" bestFit="1" customWidth="1"/>
  </cols>
  <sheetData>
    <row r="1" spans="1:7" ht="21">
      <c r="A1" s="218" t="s">
        <v>638</v>
      </c>
      <c r="B1" s="218"/>
      <c r="C1" s="218"/>
      <c r="D1" s="218"/>
      <c r="E1" s="218"/>
      <c r="F1" s="218"/>
      <c r="G1" s="218"/>
    </row>
    <row r="2" spans="1:7">
      <c r="A2" s="201" t="s">
        <v>639</v>
      </c>
      <c r="B2" s="202"/>
      <c r="C2" s="202"/>
      <c r="D2" s="202"/>
      <c r="E2" s="202"/>
      <c r="F2" s="202"/>
      <c r="G2" s="203"/>
    </row>
    <row r="3" spans="1:7">
      <c r="A3" s="204" t="s">
        <v>640</v>
      </c>
      <c r="B3" s="205"/>
      <c r="C3" s="205"/>
      <c r="D3" s="205"/>
      <c r="E3" s="205"/>
      <c r="F3" s="205"/>
      <c r="G3" s="206"/>
    </row>
    <row r="4" spans="1:7">
      <c r="A4" s="204" t="s">
        <v>2</v>
      </c>
      <c r="B4" s="205"/>
      <c r="C4" s="205"/>
      <c r="D4" s="205"/>
      <c r="E4" s="205"/>
      <c r="F4" s="205"/>
      <c r="G4" s="206"/>
    </row>
    <row r="5" spans="1:7">
      <c r="A5" s="204" t="s">
        <v>641</v>
      </c>
      <c r="B5" s="205"/>
      <c r="C5" s="205"/>
      <c r="D5" s="205"/>
      <c r="E5" s="205"/>
      <c r="F5" s="205"/>
      <c r="G5" s="206"/>
    </row>
    <row r="6" spans="1:7">
      <c r="A6" s="215" t="s">
        <v>642</v>
      </c>
      <c r="B6" s="149">
        <v>2020</v>
      </c>
      <c r="C6" s="231" t="s">
        <v>643</v>
      </c>
      <c r="D6" s="231" t="s">
        <v>644</v>
      </c>
      <c r="E6" s="231" t="s">
        <v>645</v>
      </c>
      <c r="F6" s="231" t="s">
        <v>646</v>
      </c>
      <c r="G6" s="231" t="s">
        <v>647</v>
      </c>
    </row>
    <row r="7" spans="1:7" ht="45">
      <c r="A7" s="216"/>
      <c r="B7" s="150" t="s">
        <v>648</v>
      </c>
      <c r="C7" s="232"/>
      <c r="D7" s="232"/>
      <c r="E7" s="232"/>
      <c r="F7" s="232"/>
      <c r="G7" s="232"/>
    </row>
    <row r="8" spans="1:7">
      <c r="A8" s="96" t="s">
        <v>649</v>
      </c>
      <c r="B8" s="151">
        <v>311640405.88999999</v>
      </c>
      <c r="C8" s="152">
        <v>320984638.56</v>
      </c>
      <c r="D8" s="152">
        <v>334413468.27680004</v>
      </c>
      <c r="E8" s="152">
        <v>344331893.60830402</v>
      </c>
      <c r="F8" s="152">
        <v>354547871.69975317</v>
      </c>
      <c r="G8" s="153">
        <v>0</v>
      </c>
    </row>
    <row r="9" spans="1:7">
      <c r="A9" s="70" t="s">
        <v>242</v>
      </c>
      <c r="B9" s="154">
        <v>49321883.990000002</v>
      </c>
      <c r="C9" s="154">
        <v>58373750.350000001</v>
      </c>
      <c r="D9" s="154">
        <v>60124962.8605</v>
      </c>
      <c r="E9" s="154">
        <v>61928711.746315002</v>
      </c>
      <c r="F9" s="154">
        <v>63786573.098704457</v>
      </c>
      <c r="G9" s="52"/>
    </row>
    <row r="10" spans="1:7">
      <c r="A10" s="70" t="s">
        <v>243</v>
      </c>
      <c r="B10" s="154"/>
      <c r="C10" s="154">
        <v>0</v>
      </c>
      <c r="D10" s="154">
        <v>0</v>
      </c>
      <c r="E10" s="154">
        <v>0</v>
      </c>
      <c r="F10" s="154">
        <v>0</v>
      </c>
      <c r="G10" s="52"/>
    </row>
    <row r="11" spans="1:7">
      <c r="A11" s="70" t="s">
        <v>244</v>
      </c>
      <c r="B11" s="154">
        <v>780000</v>
      </c>
      <c r="C11" s="154">
        <v>590787.69999999995</v>
      </c>
      <c r="D11" s="154">
        <v>608511.33100000001</v>
      </c>
      <c r="E11" s="154">
        <v>626766.67093000002</v>
      </c>
      <c r="F11" s="154">
        <v>645569.67105790006</v>
      </c>
      <c r="G11" s="52"/>
    </row>
    <row r="12" spans="1:7">
      <c r="A12" s="70" t="s">
        <v>650</v>
      </c>
      <c r="B12" s="154">
        <v>14333479.65</v>
      </c>
      <c r="C12" s="154">
        <v>47500147.149999999</v>
      </c>
      <c r="D12" s="154">
        <v>48925151.564499997</v>
      </c>
      <c r="E12" s="154">
        <v>50392906.111434996</v>
      </c>
      <c r="F12" s="154">
        <v>51904693.294778049</v>
      </c>
      <c r="G12" s="52"/>
    </row>
    <row r="13" spans="1:7">
      <c r="A13" s="70" t="s">
        <v>246</v>
      </c>
      <c r="B13" s="154">
        <v>4014958.14</v>
      </c>
      <c r="C13" s="154">
        <v>8210607.79</v>
      </c>
      <c r="D13" s="154">
        <v>8456926.0237000007</v>
      </c>
      <c r="E13" s="154">
        <v>8710633.8044110015</v>
      </c>
      <c r="F13" s="154">
        <v>8971952.8185433317</v>
      </c>
      <c r="G13" s="52"/>
    </row>
    <row r="14" spans="1:7">
      <c r="A14" s="70" t="s">
        <v>247</v>
      </c>
      <c r="B14" s="154">
        <v>5673219.5099999998</v>
      </c>
      <c r="C14" s="154">
        <v>5877831.3600000003</v>
      </c>
      <c r="D14" s="154">
        <v>6054166.3008000003</v>
      </c>
      <c r="E14" s="154">
        <v>6235791.2898240006</v>
      </c>
      <c r="F14" s="154">
        <v>6422865.0285187205</v>
      </c>
      <c r="G14" s="52"/>
    </row>
    <row r="15" spans="1:7">
      <c r="A15" s="70" t="s">
        <v>651</v>
      </c>
      <c r="B15" s="154"/>
      <c r="C15" s="154">
        <v>0</v>
      </c>
      <c r="D15" s="154">
        <v>0</v>
      </c>
      <c r="E15" s="154">
        <v>0</v>
      </c>
      <c r="F15" s="154">
        <v>0</v>
      </c>
      <c r="G15" s="52"/>
    </row>
    <row r="16" spans="1:7">
      <c r="A16" s="70" t="s">
        <v>652</v>
      </c>
      <c r="B16" s="154">
        <v>237516864.59999999</v>
      </c>
      <c r="C16" s="154">
        <v>200431514.21000001</v>
      </c>
      <c r="D16" s="154">
        <v>206444459.63630003</v>
      </c>
      <c r="E16" s="154">
        <v>212637793.42538902</v>
      </c>
      <c r="F16" s="154">
        <v>219016927.2281507</v>
      </c>
      <c r="G16" s="52"/>
    </row>
    <row r="17" spans="1:7">
      <c r="A17" s="98" t="s">
        <v>653</v>
      </c>
      <c r="B17" s="154"/>
      <c r="C17" s="154">
        <v>0</v>
      </c>
      <c r="D17" s="154">
        <v>0</v>
      </c>
      <c r="E17" s="154">
        <v>0</v>
      </c>
      <c r="F17" s="154">
        <v>0</v>
      </c>
      <c r="G17" s="52"/>
    </row>
    <row r="18" spans="1:7">
      <c r="A18" s="70" t="s">
        <v>267</v>
      </c>
      <c r="B18" s="154"/>
      <c r="C18" s="154">
        <v>0</v>
      </c>
      <c r="D18" s="154">
        <v>0</v>
      </c>
      <c r="E18" s="154">
        <v>0</v>
      </c>
      <c r="F18" s="154">
        <v>0</v>
      </c>
      <c r="G18" s="52"/>
    </row>
    <row r="19" spans="1:7">
      <c r="A19" s="70" t="s">
        <v>268</v>
      </c>
      <c r="B19" s="154"/>
      <c r="C19" s="154">
        <v>0</v>
      </c>
      <c r="D19" s="154">
        <v>3799290.56</v>
      </c>
      <c r="E19" s="154">
        <v>3799290.56</v>
      </c>
      <c r="F19" s="154">
        <v>3799290.56</v>
      </c>
      <c r="G19" s="52"/>
    </row>
    <row r="20" spans="1:7">
      <c r="A20" s="70" t="s">
        <v>654</v>
      </c>
      <c r="B20" s="154"/>
      <c r="C20" s="154">
        <v>0</v>
      </c>
      <c r="D20" s="154">
        <v>0</v>
      </c>
      <c r="E20" s="154">
        <v>0</v>
      </c>
      <c r="F20" s="154">
        <v>0</v>
      </c>
      <c r="G20" s="52"/>
    </row>
    <row r="21" spans="1:7">
      <c r="A21" s="11"/>
      <c r="B21" s="155"/>
      <c r="C21" s="155"/>
      <c r="D21" s="155"/>
      <c r="E21" s="155"/>
      <c r="F21" s="155"/>
      <c r="G21" s="11"/>
    </row>
    <row r="22" spans="1:7">
      <c r="A22" s="16" t="s">
        <v>655</v>
      </c>
      <c r="B22" s="156">
        <v>95390850.650000006</v>
      </c>
      <c r="C22" s="157">
        <v>122133144.48</v>
      </c>
      <c r="D22" s="157">
        <v>125797138.8144</v>
      </c>
      <c r="E22" s="157">
        <v>129571052.97883199</v>
      </c>
      <c r="F22" s="157">
        <v>133458184.56819695</v>
      </c>
      <c r="G22" s="51">
        <v>0</v>
      </c>
    </row>
    <row r="23" spans="1:7">
      <c r="A23" s="70" t="s">
        <v>656</v>
      </c>
      <c r="B23" s="154">
        <v>95390850.650000006</v>
      </c>
      <c r="C23" s="154">
        <v>114922185</v>
      </c>
      <c r="D23" s="154">
        <v>118369850.55</v>
      </c>
      <c r="E23" s="154">
        <v>121920946.06649999</v>
      </c>
      <c r="F23" s="154">
        <v>125578574.448495</v>
      </c>
      <c r="G23" s="52"/>
    </row>
    <row r="24" spans="1:7">
      <c r="A24" s="70" t="s">
        <v>657</v>
      </c>
      <c r="B24" s="154"/>
      <c r="C24" s="154">
        <v>2862000</v>
      </c>
      <c r="D24" s="154">
        <v>2947860</v>
      </c>
      <c r="E24" s="154">
        <v>3036295.8000000003</v>
      </c>
      <c r="F24" s="154">
        <v>3127384.6740000006</v>
      </c>
      <c r="G24" s="52"/>
    </row>
    <row r="25" spans="1:7">
      <c r="A25" s="70" t="s">
        <v>658</v>
      </c>
      <c r="B25" s="154"/>
      <c r="C25" s="154">
        <v>4348959.4800000004</v>
      </c>
      <c r="D25" s="154">
        <v>4479428.2644000007</v>
      </c>
      <c r="E25" s="154">
        <v>4613811.1123320004</v>
      </c>
      <c r="F25" s="154">
        <v>4752225.4457019605</v>
      </c>
      <c r="G25" s="52"/>
    </row>
    <row r="26" spans="1:7">
      <c r="A26" s="158" t="s">
        <v>293</v>
      </c>
      <c r="B26" s="154"/>
      <c r="C26" s="154">
        <v>0</v>
      </c>
      <c r="D26" s="154">
        <v>0</v>
      </c>
      <c r="E26" s="154">
        <v>0</v>
      </c>
      <c r="F26" s="154">
        <v>0</v>
      </c>
      <c r="G26" s="52"/>
    </row>
    <row r="27" spans="1:7">
      <c r="A27" s="70" t="s">
        <v>294</v>
      </c>
      <c r="B27" s="154"/>
      <c r="C27" s="154">
        <v>0</v>
      </c>
      <c r="D27" s="154">
        <v>0</v>
      </c>
      <c r="E27" s="154">
        <v>0</v>
      </c>
      <c r="F27" s="154">
        <v>0</v>
      </c>
      <c r="G27" s="52"/>
    </row>
    <row r="28" spans="1:7">
      <c r="A28" s="11"/>
      <c r="B28" s="155"/>
      <c r="C28" s="155"/>
      <c r="D28" s="155"/>
      <c r="E28" s="155"/>
      <c r="F28" s="155"/>
      <c r="G28" s="11"/>
    </row>
    <row r="29" spans="1:7">
      <c r="A29" s="16" t="s">
        <v>659</v>
      </c>
      <c r="B29" s="156">
        <v>0</v>
      </c>
      <c r="C29" s="156">
        <v>0</v>
      </c>
      <c r="D29" s="156">
        <v>30128579.201760001</v>
      </c>
      <c r="E29" s="156">
        <v>31025597.854804799</v>
      </c>
      <c r="F29" s="156">
        <v>31949527.067440946</v>
      </c>
      <c r="G29" s="51">
        <v>0</v>
      </c>
    </row>
    <row r="30" spans="1:7">
      <c r="A30" s="70" t="s">
        <v>297</v>
      </c>
      <c r="B30" s="154"/>
      <c r="C30" s="154">
        <v>0</v>
      </c>
      <c r="D30" s="154">
        <v>30128579.201760001</v>
      </c>
      <c r="E30" s="154">
        <v>31025597.854804799</v>
      </c>
      <c r="F30" s="154">
        <v>31949527.067440946</v>
      </c>
      <c r="G30" s="52"/>
    </row>
    <row r="31" spans="1:7">
      <c r="A31" s="11"/>
      <c r="B31" s="155"/>
      <c r="C31" s="155"/>
      <c r="D31" s="155"/>
      <c r="E31" s="155"/>
      <c r="F31" s="155"/>
      <c r="G31" s="11"/>
    </row>
    <row r="32" spans="1:7">
      <c r="A32" s="146" t="s">
        <v>660</v>
      </c>
      <c r="B32" s="156">
        <v>407031256.53999996</v>
      </c>
      <c r="C32" s="156">
        <v>443117783.04000002</v>
      </c>
      <c r="D32" s="156">
        <v>490339186.29296005</v>
      </c>
      <c r="E32" s="156">
        <v>504928544.44194084</v>
      </c>
      <c r="F32" s="156">
        <v>519955583.33539104</v>
      </c>
      <c r="G32" s="51">
        <v>0</v>
      </c>
    </row>
    <row r="33" spans="1:7">
      <c r="A33" s="11"/>
      <c r="B33" s="155"/>
      <c r="C33" s="155"/>
      <c r="D33" s="155"/>
      <c r="E33" s="155"/>
      <c r="F33" s="155"/>
      <c r="G33" s="11"/>
    </row>
    <row r="34" spans="1:7">
      <c r="A34" s="16" t="s">
        <v>299</v>
      </c>
      <c r="B34" s="159"/>
      <c r="C34" s="159"/>
      <c r="D34" s="159"/>
      <c r="E34" s="159"/>
      <c r="F34" s="159"/>
      <c r="G34" s="89"/>
    </row>
    <row r="35" spans="1:7" ht="30">
      <c r="A35" s="160" t="s">
        <v>661</v>
      </c>
      <c r="B35" s="154"/>
      <c r="C35" s="154">
        <v>0</v>
      </c>
      <c r="D35" s="154">
        <v>20064808.096608002</v>
      </c>
      <c r="E35" s="154">
        <v>20659913.616498239</v>
      </c>
      <c r="F35" s="154">
        <v>21272872.301985189</v>
      </c>
      <c r="G35" s="52"/>
    </row>
    <row r="36" spans="1:7" ht="30">
      <c r="A36" s="160" t="s">
        <v>301</v>
      </c>
      <c r="B36" s="154"/>
      <c r="C36" s="154">
        <v>0</v>
      </c>
      <c r="D36" s="154">
        <v>10063771.105152</v>
      </c>
      <c r="E36" s="154">
        <v>10365684.23830656</v>
      </c>
      <c r="F36" s="154">
        <v>10676654.765455756</v>
      </c>
      <c r="G36" s="52"/>
    </row>
    <row r="37" spans="1:7">
      <c r="A37" s="16" t="s">
        <v>662</v>
      </c>
      <c r="B37" s="156">
        <v>0</v>
      </c>
      <c r="C37" s="156">
        <v>0</v>
      </c>
      <c r="D37" s="156">
        <v>30128579.201760001</v>
      </c>
      <c r="E37" s="156">
        <v>31025597.854804799</v>
      </c>
      <c r="F37" s="156">
        <v>31949527.067440946</v>
      </c>
      <c r="G37" s="51">
        <v>0</v>
      </c>
    </row>
    <row r="38" spans="1:7">
      <c r="A38" s="65"/>
      <c r="B38" s="161"/>
      <c r="C38" s="161"/>
      <c r="D38" s="161"/>
      <c r="E38" s="161"/>
      <c r="F38" s="161"/>
      <c r="G38" s="66"/>
    </row>
    <row r="39" spans="1:7">
      <c r="A39" s="123"/>
      <c r="B39" s="123"/>
      <c r="C39" s="123"/>
      <c r="D39" s="123"/>
      <c r="E39" s="123"/>
      <c r="F39" s="123"/>
      <c r="G39" s="123"/>
    </row>
    <row r="40" spans="1:7">
      <c r="A40" s="123"/>
      <c r="B40" s="123"/>
      <c r="C40" s="123"/>
      <c r="D40" s="123"/>
      <c r="E40" s="123"/>
      <c r="F40" s="123"/>
      <c r="G40" s="123"/>
    </row>
    <row r="41" spans="1:7">
      <c r="A41" s="123"/>
      <c r="B41" s="123"/>
      <c r="C41" s="123"/>
      <c r="D41" s="123"/>
      <c r="E41" s="123"/>
      <c r="F41" s="123"/>
      <c r="G41" s="123"/>
    </row>
    <row r="42" spans="1:7">
      <c r="A42" s="123"/>
      <c r="B42" s="123"/>
      <c r="C42" s="123"/>
      <c r="D42" s="123"/>
      <c r="E42" s="123"/>
      <c r="F42" s="123"/>
      <c r="G42" s="123"/>
    </row>
    <row r="43" spans="1:7">
      <c r="A43" s="123"/>
      <c r="B43" s="123"/>
      <c r="C43" s="123"/>
      <c r="D43" s="123"/>
      <c r="E43" s="123"/>
      <c r="F43" s="123"/>
      <c r="G43" s="123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B13" sqref="B13"/>
    </sheetView>
  </sheetViews>
  <sheetFormatPr baseColWidth="10" defaultRowHeight="15"/>
  <cols>
    <col min="1" max="1" width="61.85546875" bestFit="1" customWidth="1"/>
    <col min="2" max="7" width="25.28515625" customWidth="1"/>
  </cols>
  <sheetData>
    <row r="1" spans="1:10" ht="21">
      <c r="A1" s="218" t="s">
        <v>663</v>
      </c>
      <c r="B1" s="218"/>
      <c r="C1" s="218"/>
      <c r="D1" s="218"/>
      <c r="E1" s="218"/>
      <c r="F1" s="218"/>
      <c r="G1" s="218"/>
    </row>
    <row r="2" spans="1:10">
      <c r="A2" s="201" t="s">
        <v>639</v>
      </c>
      <c r="B2" s="202"/>
      <c r="C2" s="202"/>
      <c r="D2" s="202"/>
      <c r="E2" s="202"/>
      <c r="F2" s="202"/>
      <c r="G2" s="203"/>
    </row>
    <row r="3" spans="1:10">
      <c r="A3" s="204" t="s">
        <v>664</v>
      </c>
      <c r="B3" s="205"/>
      <c r="C3" s="205"/>
      <c r="D3" s="205"/>
      <c r="E3" s="205"/>
      <c r="F3" s="205"/>
      <c r="G3" s="206"/>
    </row>
    <row r="4" spans="1:10">
      <c r="A4" s="204" t="s">
        <v>2</v>
      </c>
      <c r="B4" s="205"/>
      <c r="C4" s="205"/>
      <c r="D4" s="205"/>
      <c r="E4" s="205"/>
      <c r="F4" s="205"/>
      <c r="G4" s="206"/>
    </row>
    <row r="5" spans="1:10">
      <c r="A5" s="204" t="s">
        <v>641</v>
      </c>
      <c r="B5" s="205"/>
      <c r="C5" s="205"/>
      <c r="D5" s="205"/>
      <c r="E5" s="205"/>
      <c r="F5" s="205"/>
      <c r="G5" s="206"/>
    </row>
    <row r="6" spans="1:10">
      <c r="A6" s="233" t="s">
        <v>665</v>
      </c>
      <c r="B6" s="149">
        <v>2020</v>
      </c>
      <c r="C6" s="231" t="s">
        <v>643</v>
      </c>
      <c r="D6" s="231" t="s">
        <v>644</v>
      </c>
      <c r="E6" s="231" t="s">
        <v>645</v>
      </c>
      <c r="F6" s="231" t="s">
        <v>646</v>
      </c>
      <c r="G6" s="231" t="s">
        <v>647</v>
      </c>
    </row>
    <row r="7" spans="1:10" ht="45">
      <c r="A7" s="234"/>
      <c r="B7" s="150" t="s">
        <v>648</v>
      </c>
      <c r="C7" s="232"/>
      <c r="D7" s="232"/>
      <c r="E7" s="232"/>
      <c r="F7" s="232"/>
      <c r="G7" s="232"/>
    </row>
    <row r="8" spans="1:10">
      <c r="A8" s="96" t="s">
        <v>666</v>
      </c>
      <c r="B8" s="151">
        <v>282202578.94500005</v>
      </c>
      <c r="C8" s="151">
        <v>296312707.89225006</v>
      </c>
      <c r="D8" s="151">
        <v>308165216.20793998</v>
      </c>
      <c r="E8" s="151">
        <v>318950998.77521795</v>
      </c>
      <c r="F8" s="151">
        <v>328519528.73847449</v>
      </c>
      <c r="G8" s="153">
        <v>0</v>
      </c>
    </row>
    <row r="9" spans="1:10">
      <c r="A9" s="70" t="s">
        <v>667</v>
      </c>
      <c r="B9" s="154">
        <v>116841838.47000001</v>
      </c>
      <c r="C9" s="154">
        <v>122683930.39350002</v>
      </c>
      <c r="D9" s="154">
        <v>127591287.60924003</v>
      </c>
      <c r="E9" s="154">
        <v>132056982.67556341</v>
      </c>
      <c r="F9" s="154">
        <v>136018692.15583032</v>
      </c>
      <c r="G9" s="52"/>
      <c r="J9" s="162"/>
    </row>
    <row r="10" spans="1:10">
      <c r="A10" s="70" t="s">
        <v>668</v>
      </c>
      <c r="B10" s="154">
        <v>41439880.198500007</v>
      </c>
      <c r="C10" s="154">
        <v>43511874.208425008</v>
      </c>
      <c r="D10" s="154">
        <v>45252349.176762007</v>
      </c>
      <c r="E10" s="154">
        <v>46836181.397948675</v>
      </c>
      <c r="F10" s="154">
        <v>48241266.839887135</v>
      </c>
      <c r="G10" s="52"/>
    </row>
    <row r="11" spans="1:10">
      <c r="A11" s="70" t="s">
        <v>669</v>
      </c>
      <c r="B11" s="154">
        <v>47370972.484500006</v>
      </c>
      <c r="C11" s="154">
        <v>49739521.108725011</v>
      </c>
      <c r="D11" s="154">
        <v>51729101.953074016</v>
      </c>
      <c r="E11" s="154">
        <v>53539620.521431603</v>
      </c>
      <c r="F11" s="154">
        <v>55145809.137074552</v>
      </c>
      <c r="G11" s="52"/>
    </row>
    <row r="12" spans="1:10">
      <c r="A12" s="70" t="s">
        <v>670</v>
      </c>
      <c r="B12" s="154">
        <v>42652024.096500002</v>
      </c>
      <c r="C12" s="154">
        <v>44784625.301325001</v>
      </c>
      <c r="D12" s="154">
        <v>46576010.313377999</v>
      </c>
      <c r="E12" s="154">
        <v>48206170.674346223</v>
      </c>
      <c r="F12" s="154">
        <v>49652355.794576615</v>
      </c>
      <c r="G12" s="52"/>
    </row>
    <row r="13" spans="1:10">
      <c r="A13" s="70" t="s">
        <v>671</v>
      </c>
      <c r="B13" s="154">
        <v>4282085.7870000005</v>
      </c>
      <c r="C13" s="154">
        <v>4496190.0763500007</v>
      </c>
      <c r="D13" s="154">
        <v>4676037.6794040008</v>
      </c>
      <c r="E13" s="154">
        <v>4839698.9981831405</v>
      </c>
      <c r="F13" s="154">
        <v>4984889.9681286346</v>
      </c>
      <c r="G13" s="52"/>
    </row>
    <row r="14" spans="1:10">
      <c r="A14" s="70" t="s">
        <v>672</v>
      </c>
      <c r="B14" s="154">
        <v>27656676.988500006</v>
      </c>
      <c r="C14" s="154">
        <v>29039510.837925009</v>
      </c>
      <c r="D14" s="154">
        <v>30201091.271442011</v>
      </c>
      <c r="E14" s="154">
        <v>31258129.46594248</v>
      </c>
      <c r="F14" s="154">
        <v>32195873.349920753</v>
      </c>
      <c r="G14" s="52"/>
    </row>
    <row r="15" spans="1:10">
      <c r="A15" s="70" t="s">
        <v>673</v>
      </c>
      <c r="B15" s="154">
        <v>0</v>
      </c>
      <c r="C15" s="154">
        <v>0</v>
      </c>
      <c r="D15" s="154">
        <v>0</v>
      </c>
      <c r="E15" s="154">
        <v>0</v>
      </c>
      <c r="F15" s="154">
        <v>0</v>
      </c>
      <c r="G15" s="52"/>
    </row>
    <row r="16" spans="1:10">
      <c r="A16" s="70" t="s">
        <v>674</v>
      </c>
      <c r="B16" s="154">
        <v>1959100.92</v>
      </c>
      <c r="C16" s="154">
        <v>2057055.966</v>
      </c>
      <c r="D16" s="154">
        <v>2139338.2046400001</v>
      </c>
      <c r="E16" s="154">
        <v>2214215.0418023998</v>
      </c>
      <c r="F16" s="154">
        <v>2280641.4930564719</v>
      </c>
      <c r="G16" s="52"/>
    </row>
    <row r="17" spans="1:7">
      <c r="A17" s="70" t="s">
        <v>675</v>
      </c>
      <c r="B17" s="154">
        <v>0</v>
      </c>
      <c r="C17" s="154">
        <v>0</v>
      </c>
      <c r="D17" s="154">
        <v>0</v>
      </c>
      <c r="E17" s="154">
        <v>0</v>
      </c>
      <c r="F17" s="154">
        <v>0</v>
      </c>
      <c r="G17" s="52"/>
    </row>
    <row r="18" spans="1:7">
      <c r="A18" s="163"/>
      <c r="B18" s="155"/>
      <c r="C18" s="155"/>
      <c r="D18" s="155"/>
      <c r="E18" s="11"/>
      <c r="F18" s="11"/>
      <c r="G18" s="11"/>
    </row>
    <row r="19" spans="1:7">
      <c r="A19" s="16" t="s">
        <v>676</v>
      </c>
      <c r="B19" s="156">
        <v>327222412.01999998</v>
      </c>
      <c r="C19" s="156">
        <v>343583532.62099999</v>
      </c>
      <c r="D19" s="156">
        <v>357326873.92584002</v>
      </c>
      <c r="E19" s="156">
        <v>369833314.51324433</v>
      </c>
      <c r="F19" s="156">
        <v>380928313.94864166</v>
      </c>
      <c r="G19" s="51">
        <v>0</v>
      </c>
    </row>
    <row r="20" spans="1:7">
      <c r="A20" s="70" t="s">
        <v>667</v>
      </c>
      <c r="B20" s="154">
        <v>181020000</v>
      </c>
      <c r="C20" s="154">
        <v>190071000</v>
      </c>
      <c r="D20" s="154">
        <v>197673840</v>
      </c>
      <c r="E20" s="154">
        <v>204592424.39999998</v>
      </c>
      <c r="F20" s="154">
        <v>210730197.13199997</v>
      </c>
      <c r="G20" s="52"/>
    </row>
    <row r="21" spans="1:7">
      <c r="A21" s="70" t="s">
        <v>668</v>
      </c>
      <c r="B21" s="154">
        <v>33522415.5</v>
      </c>
      <c r="C21" s="154">
        <v>35198536.274999999</v>
      </c>
      <c r="D21" s="154">
        <v>36606477.725999996</v>
      </c>
      <c r="E21" s="154">
        <v>37887704.446409993</v>
      </c>
      <c r="F21" s="154">
        <v>39024335.579802297</v>
      </c>
      <c r="G21" s="52"/>
    </row>
    <row r="22" spans="1:7">
      <c r="A22" s="70" t="s">
        <v>669</v>
      </c>
      <c r="B22" s="154">
        <v>32763570</v>
      </c>
      <c r="C22" s="154">
        <v>34401748.5</v>
      </c>
      <c r="D22" s="154">
        <v>35777818.439999998</v>
      </c>
      <c r="E22" s="154">
        <v>37030042.085399993</v>
      </c>
      <c r="F22" s="154">
        <v>38140943.347961992</v>
      </c>
      <c r="G22" s="52"/>
    </row>
    <row r="23" spans="1:7">
      <c r="A23" s="70" t="s">
        <v>670</v>
      </c>
      <c r="B23" s="154">
        <v>50248222.5</v>
      </c>
      <c r="C23" s="154">
        <v>52760633.625</v>
      </c>
      <c r="D23" s="154">
        <v>54871058.969999999</v>
      </c>
      <c r="E23" s="154">
        <v>56791546.033949994</v>
      </c>
      <c r="F23" s="154">
        <v>58495292.414968498</v>
      </c>
      <c r="G23" s="52"/>
    </row>
    <row r="24" spans="1:7">
      <c r="A24" s="70" t="s">
        <v>671</v>
      </c>
      <c r="B24" s="154">
        <v>6810239.1000000006</v>
      </c>
      <c r="C24" s="154">
        <v>7150751.0550000006</v>
      </c>
      <c r="D24" s="154">
        <v>7436781.0972000007</v>
      </c>
      <c r="E24" s="154">
        <v>7697068.435602</v>
      </c>
      <c r="F24" s="154">
        <v>7927980.4886700604</v>
      </c>
      <c r="G24" s="52"/>
    </row>
    <row r="25" spans="1:7">
      <c r="A25" s="70" t="s">
        <v>672</v>
      </c>
      <c r="B25" s="154">
        <v>10082543.520000001</v>
      </c>
      <c r="C25" s="154">
        <v>10586670.696000002</v>
      </c>
      <c r="D25" s="154">
        <v>11010137.523840003</v>
      </c>
      <c r="E25" s="154">
        <v>11395492.337174403</v>
      </c>
      <c r="F25" s="154">
        <v>11737357.107289635</v>
      </c>
      <c r="G25" s="52"/>
    </row>
    <row r="26" spans="1:7">
      <c r="A26" s="70" t="s">
        <v>673</v>
      </c>
      <c r="B26" s="154">
        <v>0</v>
      </c>
      <c r="C26" s="154">
        <v>0</v>
      </c>
      <c r="D26" s="154">
        <v>0</v>
      </c>
      <c r="E26" s="154">
        <v>0</v>
      </c>
      <c r="F26" s="154">
        <v>0</v>
      </c>
      <c r="G26" s="52"/>
    </row>
    <row r="27" spans="1:7">
      <c r="A27" s="70" t="s">
        <v>677</v>
      </c>
      <c r="B27" s="154">
        <v>0</v>
      </c>
      <c r="C27" s="154">
        <v>0</v>
      </c>
      <c r="D27" s="154">
        <v>0</v>
      </c>
      <c r="E27" s="154">
        <v>0</v>
      </c>
      <c r="F27" s="154">
        <v>0</v>
      </c>
      <c r="G27" s="52"/>
    </row>
    <row r="28" spans="1:7">
      <c r="A28" s="70" t="s">
        <v>675</v>
      </c>
      <c r="B28" s="154">
        <v>12775421.4</v>
      </c>
      <c r="C28" s="154">
        <v>13414192.470000001</v>
      </c>
      <c r="D28" s="154">
        <v>13950760.168800002</v>
      </c>
      <c r="E28" s="154">
        <v>14439036.774708001</v>
      </c>
      <c r="F28" s="154">
        <v>14872207.877949242</v>
      </c>
      <c r="G28" s="52"/>
    </row>
    <row r="29" spans="1:7">
      <c r="A29" s="11"/>
      <c r="B29" s="155"/>
      <c r="C29" s="155"/>
      <c r="D29" s="155"/>
      <c r="E29" s="11"/>
      <c r="F29" s="11"/>
      <c r="G29" s="11"/>
    </row>
    <row r="30" spans="1:7">
      <c r="A30" s="16" t="s">
        <v>678</v>
      </c>
      <c r="B30" s="156">
        <v>606308587.04100013</v>
      </c>
      <c r="C30" s="156">
        <v>620418715.98825002</v>
      </c>
      <c r="D30" s="156">
        <v>645235464.62777996</v>
      </c>
      <c r="E30" s="156">
        <v>688784313.28846228</v>
      </c>
      <c r="F30" s="156">
        <v>709447842.68711615</v>
      </c>
      <c r="G30" s="51">
        <v>0</v>
      </c>
    </row>
    <row r="31" spans="1:7">
      <c r="A31" s="65"/>
      <c r="B31" s="65"/>
      <c r="C31" s="65"/>
      <c r="D31" s="65"/>
      <c r="E31" s="65"/>
      <c r="F31" s="65"/>
      <c r="G31" s="65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34" sqref="A34"/>
    </sheetView>
  </sheetViews>
  <sheetFormatPr baseColWidth="10" defaultRowHeight="15"/>
  <cols>
    <col min="1" max="1" width="74.7109375" bestFit="1" customWidth="1"/>
    <col min="2" max="7" width="19.5703125" customWidth="1"/>
  </cols>
  <sheetData>
    <row r="1" spans="1:9" ht="21">
      <c r="A1" s="218" t="s">
        <v>679</v>
      </c>
      <c r="B1" s="218"/>
      <c r="C1" s="218"/>
      <c r="D1" s="218"/>
      <c r="E1" s="218"/>
      <c r="F1" s="218"/>
      <c r="G1" s="218"/>
    </row>
    <row r="2" spans="1:9">
      <c r="A2" s="201" t="s">
        <v>639</v>
      </c>
      <c r="B2" s="202"/>
      <c r="C2" s="202"/>
      <c r="D2" s="202"/>
      <c r="E2" s="202"/>
      <c r="F2" s="202"/>
      <c r="G2" s="203"/>
    </row>
    <row r="3" spans="1:9">
      <c r="A3" s="204" t="s">
        <v>680</v>
      </c>
      <c r="B3" s="205"/>
      <c r="C3" s="205"/>
      <c r="D3" s="205"/>
      <c r="E3" s="205"/>
      <c r="F3" s="205"/>
      <c r="G3" s="206"/>
    </row>
    <row r="4" spans="1:9">
      <c r="A4" s="210" t="s">
        <v>2</v>
      </c>
      <c r="B4" s="211"/>
      <c r="C4" s="211"/>
      <c r="D4" s="211"/>
      <c r="E4" s="211"/>
      <c r="F4" s="211"/>
      <c r="G4" s="212"/>
    </row>
    <row r="5" spans="1:9">
      <c r="A5" s="236" t="s">
        <v>642</v>
      </c>
      <c r="B5" s="238" t="s">
        <v>681</v>
      </c>
      <c r="C5" s="238" t="s">
        <v>682</v>
      </c>
      <c r="D5" s="238" t="s">
        <v>683</v>
      </c>
      <c r="E5" s="238" t="s">
        <v>684</v>
      </c>
      <c r="F5" s="238" t="s">
        <v>685</v>
      </c>
      <c r="G5" s="149">
        <v>2021</v>
      </c>
    </row>
    <row r="6" spans="1:9" ht="32.25">
      <c r="A6" s="237"/>
      <c r="B6" s="239"/>
      <c r="C6" s="239"/>
      <c r="D6" s="239"/>
      <c r="E6" s="239"/>
      <c r="F6" s="239"/>
      <c r="G6" s="150" t="s">
        <v>686</v>
      </c>
    </row>
    <row r="7" spans="1:9">
      <c r="A7" s="96" t="s">
        <v>687</v>
      </c>
      <c r="B7" s="151"/>
      <c r="C7" s="164">
        <v>269121620.37</v>
      </c>
      <c r="D7" s="164">
        <v>267867468.58000001</v>
      </c>
      <c r="E7" s="164">
        <v>309825142.33000004</v>
      </c>
      <c r="F7" s="164">
        <v>326043023.12000006</v>
      </c>
      <c r="G7" s="164">
        <v>394070778.9600001</v>
      </c>
    </row>
    <row r="8" spans="1:9">
      <c r="A8" s="70" t="s">
        <v>688</v>
      </c>
      <c r="B8" s="154"/>
      <c r="C8" s="165">
        <v>47584357.289999999</v>
      </c>
      <c r="D8" s="166">
        <v>51450956.060000002</v>
      </c>
      <c r="E8" s="167">
        <v>53804222.719999999</v>
      </c>
      <c r="F8" s="166">
        <v>64912887.960000001</v>
      </c>
      <c r="G8" s="166">
        <v>73419270.150000006</v>
      </c>
      <c r="I8" s="168"/>
    </row>
    <row r="9" spans="1:9">
      <c r="A9" s="70" t="s">
        <v>689</v>
      </c>
      <c r="B9" s="154"/>
      <c r="C9" s="165">
        <v>0</v>
      </c>
      <c r="D9" s="166">
        <v>0</v>
      </c>
      <c r="E9" s="167">
        <v>0</v>
      </c>
      <c r="F9" s="166">
        <v>0</v>
      </c>
      <c r="G9" s="166">
        <v>0</v>
      </c>
    </row>
    <row r="10" spans="1:9">
      <c r="A10" s="70" t="s">
        <v>690</v>
      </c>
      <c r="B10" s="154"/>
      <c r="C10" s="165">
        <v>686242.93</v>
      </c>
      <c r="D10" s="166">
        <v>279728</v>
      </c>
      <c r="E10" s="167">
        <v>298466.78000000003</v>
      </c>
      <c r="F10" s="166">
        <v>436590.54</v>
      </c>
      <c r="G10" s="166">
        <v>453083.04</v>
      </c>
      <c r="I10" s="168"/>
    </row>
    <row r="11" spans="1:9">
      <c r="A11" s="70" t="s">
        <v>691</v>
      </c>
      <c r="B11" s="154"/>
      <c r="C11" s="165">
        <v>34355342.990000002</v>
      </c>
      <c r="D11" s="166">
        <v>38297766.590000004</v>
      </c>
      <c r="E11" s="167">
        <v>48161893.119999997</v>
      </c>
      <c r="F11" s="166">
        <v>47675374.840000004</v>
      </c>
      <c r="G11" s="166">
        <v>53353690.659999996</v>
      </c>
      <c r="I11" s="168"/>
    </row>
    <row r="12" spans="1:9">
      <c r="A12" s="70" t="s">
        <v>692</v>
      </c>
      <c r="B12" s="154"/>
      <c r="C12" s="165">
        <v>4176466.62</v>
      </c>
      <c r="D12" s="166">
        <v>3344257.27</v>
      </c>
      <c r="E12" s="167">
        <v>5710329.9500000002</v>
      </c>
      <c r="F12" s="166">
        <v>3588988.77</v>
      </c>
      <c r="G12" s="166">
        <v>2081963.23</v>
      </c>
      <c r="I12" s="168"/>
    </row>
    <row r="13" spans="1:9">
      <c r="A13" s="158" t="s">
        <v>693</v>
      </c>
      <c r="B13" s="154"/>
      <c r="C13" s="165">
        <v>6170615.6699999999</v>
      </c>
      <c r="D13" s="166">
        <v>3942227.04</v>
      </c>
      <c r="E13" s="167">
        <v>7457229.8799999999</v>
      </c>
      <c r="F13" s="166">
        <v>6574767.04</v>
      </c>
      <c r="G13" s="166">
        <v>7340355.8300000001</v>
      </c>
      <c r="I13" s="168"/>
    </row>
    <row r="14" spans="1:9">
      <c r="A14" s="70" t="s">
        <v>694</v>
      </c>
      <c r="B14" s="154"/>
      <c r="C14" s="165">
        <v>0</v>
      </c>
      <c r="D14" s="166">
        <v>0</v>
      </c>
      <c r="E14" s="167">
        <v>0</v>
      </c>
      <c r="F14" s="166">
        <v>0</v>
      </c>
      <c r="G14" s="166">
        <v>0</v>
      </c>
    </row>
    <row r="15" spans="1:9">
      <c r="A15" s="70" t="s">
        <v>695</v>
      </c>
      <c r="B15" s="154"/>
      <c r="C15" s="165">
        <v>142883835.56</v>
      </c>
      <c r="D15" s="169">
        <v>161403639.94</v>
      </c>
      <c r="E15" s="167">
        <v>187223522.46000001</v>
      </c>
      <c r="F15" s="169">
        <v>191935998.08000001</v>
      </c>
      <c r="G15" s="169">
        <v>191965603.74000004</v>
      </c>
      <c r="I15" s="168"/>
    </row>
    <row r="16" spans="1:9">
      <c r="A16" s="70" t="s">
        <v>696</v>
      </c>
      <c r="B16" s="154"/>
      <c r="C16" s="165">
        <v>0</v>
      </c>
      <c r="D16" s="165">
        <v>0</v>
      </c>
      <c r="E16" s="167">
        <v>0</v>
      </c>
      <c r="F16" s="169">
        <v>4532133.47</v>
      </c>
      <c r="G16" s="169">
        <v>3267125.2100000004</v>
      </c>
    </row>
    <row r="17" spans="1:9">
      <c r="A17" s="70" t="s">
        <v>697</v>
      </c>
      <c r="B17" s="154"/>
      <c r="C17" s="165">
        <v>33264759.309999999</v>
      </c>
      <c r="D17" s="165">
        <v>0</v>
      </c>
      <c r="E17" s="167">
        <v>0</v>
      </c>
      <c r="F17" s="167">
        <v>0</v>
      </c>
      <c r="G17" s="167">
        <v>0</v>
      </c>
    </row>
    <row r="18" spans="1:9">
      <c r="A18" s="70" t="s">
        <v>698</v>
      </c>
      <c r="B18" s="154"/>
      <c r="C18" s="170">
        <v>0</v>
      </c>
      <c r="D18" s="169">
        <v>9148893.6799999997</v>
      </c>
      <c r="E18" s="167">
        <v>7169477.4199999999</v>
      </c>
      <c r="F18" s="169">
        <v>6386282.4199999999</v>
      </c>
      <c r="G18" s="169">
        <v>62189687.100000001</v>
      </c>
      <c r="I18" s="168"/>
    </row>
    <row r="19" spans="1:9">
      <c r="A19" s="70" t="s">
        <v>699</v>
      </c>
      <c r="B19" s="154"/>
      <c r="C19" s="170">
        <v>0</v>
      </c>
      <c r="D19" s="165">
        <v>0</v>
      </c>
      <c r="E19" s="167">
        <v>0</v>
      </c>
      <c r="F19" s="167">
        <v>0</v>
      </c>
      <c r="G19" s="167">
        <v>0</v>
      </c>
    </row>
    <row r="20" spans="1:9">
      <c r="A20" s="11"/>
      <c r="B20" s="155"/>
      <c r="C20" s="171"/>
      <c r="D20" s="171"/>
      <c r="E20" s="167"/>
      <c r="F20" s="167"/>
      <c r="G20" s="167"/>
    </row>
    <row r="21" spans="1:9">
      <c r="A21" s="16" t="s">
        <v>700</v>
      </c>
      <c r="B21" s="156"/>
      <c r="C21" s="172">
        <v>165973083.61000001</v>
      </c>
      <c r="D21" s="172">
        <v>214121521.56</v>
      </c>
      <c r="E21" s="172">
        <v>145599926.69999999</v>
      </c>
      <c r="F21" s="172">
        <v>141837571.00999999</v>
      </c>
      <c r="G21" s="172">
        <v>116584495.70999999</v>
      </c>
    </row>
    <row r="22" spans="1:9">
      <c r="A22" s="70" t="s">
        <v>701</v>
      </c>
      <c r="B22" s="154"/>
      <c r="C22" s="165">
        <v>90848429</v>
      </c>
      <c r="D22" s="165">
        <v>98188234</v>
      </c>
      <c r="E22" s="167">
        <v>111482365</v>
      </c>
      <c r="F22" s="169">
        <v>114922185</v>
      </c>
      <c r="G22" s="169">
        <v>116384469</v>
      </c>
      <c r="I22" s="168"/>
    </row>
    <row r="23" spans="1:9">
      <c r="A23" s="70" t="s">
        <v>702</v>
      </c>
      <c r="B23" s="154"/>
      <c r="C23" s="165">
        <v>75124654.609999999</v>
      </c>
      <c r="D23" s="165">
        <v>115933287.56</v>
      </c>
      <c r="E23" s="167">
        <v>34117561.700000003</v>
      </c>
      <c r="F23" s="169">
        <v>26915386.010000002</v>
      </c>
      <c r="G23" s="169">
        <v>200026.71</v>
      </c>
      <c r="I23" s="168"/>
    </row>
    <row r="24" spans="1:9">
      <c r="A24" s="70" t="s">
        <v>703</v>
      </c>
      <c r="B24" s="154"/>
      <c r="C24" s="170">
        <v>0</v>
      </c>
      <c r="D24" s="165">
        <v>0</v>
      </c>
      <c r="E24" s="170">
        <v>0</v>
      </c>
      <c r="F24" s="166">
        <v>0</v>
      </c>
      <c r="G24" s="166">
        <v>0</v>
      </c>
    </row>
    <row r="25" spans="1:9">
      <c r="A25" s="70" t="s">
        <v>704</v>
      </c>
      <c r="B25" s="154"/>
      <c r="C25" s="170">
        <v>0</v>
      </c>
      <c r="D25" s="165">
        <v>0</v>
      </c>
      <c r="E25" s="170">
        <v>0</v>
      </c>
      <c r="F25" s="170">
        <v>0</v>
      </c>
      <c r="G25" s="170">
        <v>0</v>
      </c>
    </row>
    <row r="26" spans="1:9">
      <c r="A26" s="70" t="s">
        <v>705</v>
      </c>
      <c r="B26" s="154"/>
      <c r="C26" s="170">
        <v>0</v>
      </c>
      <c r="D26" s="170">
        <v>0</v>
      </c>
      <c r="E26" s="170">
        <v>0</v>
      </c>
      <c r="F26" s="170">
        <v>0</v>
      </c>
      <c r="G26" s="170">
        <v>0</v>
      </c>
    </row>
    <row r="27" spans="1:9">
      <c r="A27" s="11"/>
      <c r="B27" s="155"/>
      <c r="C27" s="171"/>
      <c r="D27" s="171"/>
      <c r="E27" s="171"/>
      <c r="F27" s="171"/>
      <c r="G27" s="171"/>
    </row>
    <row r="28" spans="1:9">
      <c r="A28" s="16" t="s">
        <v>706</v>
      </c>
      <c r="B28" s="156"/>
      <c r="C28" s="173">
        <v>56906969.340000004</v>
      </c>
      <c r="D28" s="173">
        <v>107026093.5</v>
      </c>
      <c r="E28" s="173">
        <v>90471199.129999995</v>
      </c>
      <c r="F28" s="173">
        <v>33028729.52</v>
      </c>
      <c r="G28" s="173">
        <v>0</v>
      </c>
    </row>
    <row r="29" spans="1:9">
      <c r="A29" s="70" t="s">
        <v>297</v>
      </c>
      <c r="B29" s="154"/>
      <c r="C29" s="165">
        <v>56906969.340000004</v>
      </c>
      <c r="D29" s="165">
        <v>107026093.5</v>
      </c>
      <c r="E29" s="170">
        <v>90471199.129999995</v>
      </c>
      <c r="F29" s="166">
        <v>33028729.52</v>
      </c>
      <c r="G29" s="166">
        <v>0</v>
      </c>
    </row>
    <row r="30" spans="1:9">
      <c r="A30" s="11"/>
      <c r="B30" s="155"/>
      <c r="C30" s="171"/>
      <c r="D30" s="171"/>
      <c r="E30" s="171"/>
      <c r="F30" s="171"/>
      <c r="G30" s="171"/>
    </row>
    <row r="31" spans="1:9">
      <c r="A31" s="16" t="s">
        <v>707</v>
      </c>
      <c r="B31" s="156"/>
      <c r="C31" s="173">
        <v>492001673.32000005</v>
      </c>
      <c r="D31" s="173">
        <v>589015083.63999999</v>
      </c>
      <c r="E31" s="173">
        <v>545896268.16000009</v>
      </c>
      <c r="F31" s="173">
        <v>500909323.65000004</v>
      </c>
      <c r="G31" s="173">
        <v>510655274.67000008</v>
      </c>
    </row>
    <row r="32" spans="1:9">
      <c r="A32" s="11"/>
      <c r="B32" s="155"/>
      <c r="C32" s="171"/>
      <c r="D32" s="171"/>
      <c r="E32" s="171"/>
      <c r="F32" s="171"/>
      <c r="G32" s="171"/>
    </row>
    <row r="33" spans="1:7">
      <c r="A33" s="16" t="s">
        <v>299</v>
      </c>
      <c r="B33" s="155"/>
      <c r="C33" s="171"/>
      <c r="D33" s="171"/>
      <c r="E33" s="171"/>
      <c r="F33" s="171"/>
      <c r="G33" s="171"/>
    </row>
    <row r="34" spans="1:7" ht="30">
      <c r="A34" s="160" t="s">
        <v>661</v>
      </c>
      <c r="B34" s="154"/>
      <c r="C34" s="165">
        <v>16617240.130000001</v>
      </c>
      <c r="D34" s="165">
        <v>6713892.9400000004</v>
      </c>
      <c r="E34" s="170">
        <v>6321983.0999999996</v>
      </c>
      <c r="F34" s="166">
        <v>13595230.970000001</v>
      </c>
      <c r="G34" s="166">
        <v>0</v>
      </c>
    </row>
    <row r="35" spans="1:7" ht="30">
      <c r="A35" s="160" t="s">
        <v>708</v>
      </c>
      <c r="B35" s="154"/>
      <c r="C35" s="165">
        <v>40289729.210000001</v>
      </c>
      <c r="D35" s="165">
        <v>100312200.56</v>
      </c>
      <c r="E35" s="170">
        <v>84149216.030000001</v>
      </c>
      <c r="F35" s="166">
        <v>8763610.0199999996</v>
      </c>
      <c r="G35" s="166">
        <v>0</v>
      </c>
    </row>
    <row r="36" spans="1:7">
      <c r="A36" s="16" t="s">
        <v>709</v>
      </c>
      <c r="B36" s="156"/>
      <c r="C36" s="173">
        <v>56906969.340000004</v>
      </c>
      <c r="D36" s="173">
        <v>107026093.5</v>
      </c>
      <c r="E36" s="173">
        <v>90471199.129999995</v>
      </c>
      <c r="F36" s="173">
        <v>22358840.990000002</v>
      </c>
      <c r="G36" s="173">
        <v>0</v>
      </c>
    </row>
    <row r="37" spans="1:7">
      <c r="A37" s="121"/>
      <c r="B37" s="174"/>
      <c r="C37" s="174"/>
      <c r="D37" s="175"/>
      <c r="E37" s="174"/>
      <c r="F37" s="174"/>
      <c r="G37" s="176"/>
    </row>
    <row r="38" spans="1:7">
      <c r="A38" s="1"/>
    </row>
    <row r="39" spans="1:7">
      <c r="A39" s="235" t="s">
        <v>710</v>
      </c>
      <c r="B39" s="235"/>
      <c r="C39" s="235"/>
      <c r="D39" s="235"/>
      <c r="E39" s="235"/>
      <c r="F39" s="235"/>
      <c r="G39" s="235"/>
    </row>
    <row r="40" spans="1:7">
      <c r="A40" s="235" t="s">
        <v>711</v>
      </c>
      <c r="B40" s="235"/>
      <c r="C40" s="235"/>
      <c r="D40" s="235"/>
      <c r="E40" s="235"/>
      <c r="F40" s="235"/>
      <c r="G40" s="235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H7" sqref="H7"/>
    </sheetView>
  </sheetViews>
  <sheetFormatPr baseColWidth="10" defaultRowHeight="15"/>
  <cols>
    <col min="1" max="1" width="61.85546875" bestFit="1" customWidth="1"/>
    <col min="2" max="7" width="19" customWidth="1"/>
  </cols>
  <sheetData>
    <row r="1" spans="1:7" ht="21">
      <c r="A1" s="200" t="s">
        <v>712</v>
      </c>
      <c r="B1" s="200"/>
      <c r="C1" s="200"/>
      <c r="D1" s="200"/>
      <c r="E1" s="200"/>
      <c r="F1" s="200"/>
      <c r="G1" s="200"/>
    </row>
    <row r="2" spans="1:7">
      <c r="A2" s="201" t="s">
        <v>639</v>
      </c>
      <c r="B2" s="202"/>
      <c r="C2" s="202"/>
      <c r="D2" s="202"/>
      <c r="E2" s="202"/>
      <c r="F2" s="202"/>
      <c r="G2" s="203"/>
    </row>
    <row r="3" spans="1:7">
      <c r="A3" s="204" t="s">
        <v>713</v>
      </c>
      <c r="B3" s="205"/>
      <c r="C3" s="205"/>
      <c r="D3" s="205"/>
      <c r="E3" s="205"/>
      <c r="F3" s="205"/>
      <c r="G3" s="206"/>
    </row>
    <row r="4" spans="1:7">
      <c r="A4" s="210" t="s">
        <v>2</v>
      </c>
      <c r="B4" s="211"/>
      <c r="C4" s="211"/>
      <c r="D4" s="211"/>
      <c r="E4" s="211"/>
      <c r="F4" s="211"/>
      <c r="G4" s="212"/>
    </row>
    <row r="5" spans="1:7">
      <c r="A5" s="240" t="s">
        <v>665</v>
      </c>
      <c r="B5" s="238" t="s">
        <v>714</v>
      </c>
      <c r="C5" s="238" t="s">
        <v>682</v>
      </c>
      <c r="D5" s="238" t="s">
        <v>683</v>
      </c>
      <c r="E5" s="238" t="s">
        <v>684</v>
      </c>
      <c r="F5" s="238" t="s">
        <v>685</v>
      </c>
      <c r="G5" s="149">
        <v>2021</v>
      </c>
    </row>
    <row r="6" spans="1:7" ht="32.25">
      <c r="A6" s="241"/>
      <c r="B6" s="239"/>
      <c r="C6" s="239"/>
      <c r="D6" s="239"/>
      <c r="E6" s="239"/>
      <c r="F6" s="239"/>
      <c r="G6" s="150" t="s">
        <v>715</v>
      </c>
    </row>
    <row r="7" spans="1:7">
      <c r="A7" s="96" t="s">
        <v>716</v>
      </c>
      <c r="B7" s="164">
        <v>0</v>
      </c>
      <c r="C7" s="164">
        <v>255375586.68000001</v>
      </c>
      <c r="D7" s="177">
        <v>268764360.89999998</v>
      </c>
      <c r="E7" s="164">
        <v>298838642.62</v>
      </c>
      <c r="F7" s="164">
        <v>321321607.97000003</v>
      </c>
      <c r="G7" s="164">
        <v>367466529.59999996</v>
      </c>
    </row>
    <row r="8" spans="1:7">
      <c r="A8" s="70" t="s">
        <v>667</v>
      </c>
      <c r="B8" s="170"/>
      <c r="C8" s="178">
        <v>100406049.03999999</v>
      </c>
      <c r="D8" s="179">
        <v>111277941.40000001</v>
      </c>
      <c r="E8" s="180">
        <v>162912696.71000001</v>
      </c>
      <c r="F8" s="181">
        <v>180994507.03</v>
      </c>
      <c r="G8" s="181">
        <v>195749531.35999998</v>
      </c>
    </row>
    <row r="9" spans="1:7">
      <c r="A9" s="70" t="s">
        <v>668</v>
      </c>
      <c r="B9" s="170"/>
      <c r="C9" s="178">
        <v>34902500.630000003</v>
      </c>
      <c r="D9" s="179">
        <v>39466552.570000008</v>
      </c>
      <c r="E9" s="180">
        <v>22044904.75</v>
      </c>
      <c r="F9" s="181">
        <v>15999901.110000001</v>
      </c>
      <c r="G9" s="181">
        <v>17442410.140000001</v>
      </c>
    </row>
    <row r="10" spans="1:7">
      <c r="A10" s="70" t="s">
        <v>669</v>
      </c>
      <c r="B10" s="170"/>
      <c r="C10" s="178">
        <v>38399921.910000004</v>
      </c>
      <c r="D10" s="179">
        <v>45115211.890000001</v>
      </c>
      <c r="E10" s="180">
        <v>47897300.060000002</v>
      </c>
      <c r="F10" s="181">
        <v>40501262.839999996</v>
      </c>
      <c r="G10" s="181">
        <v>46723261.469999999</v>
      </c>
    </row>
    <row r="11" spans="1:7">
      <c r="A11" s="70" t="s">
        <v>670</v>
      </c>
      <c r="B11" s="170"/>
      <c r="C11" s="178">
        <v>38602950.07</v>
      </c>
      <c r="D11" s="179">
        <v>40620975.329999998</v>
      </c>
      <c r="E11" s="180">
        <v>42921188.219999999</v>
      </c>
      <c r="F11" s="181">
        <v>54591835.969999999</v>
      </c>
      <c r="G11" s="181">
        <v>45061362.43</v>
      </c>
    </row>
    <row r="12" spans="1:7">
      <c r="A12" s="70" t="s">
        <v>671</v>
      </c>
      <c r="B12" s="170"/>
      <c r="C12" s="178">
        <v>7605922.2700000005</v>
      </c>
      <c r="D12" s="179">
        <v>4078176.9400000004</v>
      </c>
      <c r="E12" s="180">
        <v>5241248.58</v>
      </c>
      <c r="F12" s="181">
        <v>5545647.5299999993</v>
      </c>
      <c r="G12" s="181">
        <v>3688154.9899999998</v>
      </c>
    </row>
    <row r="13" spans="1:7">
      <c r="A13" s="70" t="s">
        <v>672</v>
      </c>
      <c r="B13" s="170"/>
      <c r="C13" s="178">
        <v>25457747.439999998</v>
      </c>
      <c r="D13" s="179">
        <v>26339692.370000005</v>
      </c>
      <c r="E13" s="180">
        <v>15707108.140000001</v>
      </c>
      <c r="F13" s="181">
        <v>22718725.199999999</v>
      </c>
      <c r="G13" s="181">
        <v>54451877.329999998</v>
      </c>
    </row>
    <row r="14" spans="1:7">
      <c r="A14" s="70" t="s">
        <v>673</v>
      </c>
      <c r="B14" s="170"/>
      <c r="C14" s="178">
        <v>0</v>
      </c>
      <c r="D14" s="179">
        <v>0</v>
      </c>
      <c r="E14" s="50" t="s">
        <v>717</v>
      </c>
      <c r="F14" s="182">
        <v>0</v>
      </c>
      <c r="G14" s="182">
        <v>0</v>
      </c>
    </row>
    <row r="15" spans="1:7">
      <c r="A15" s="70" t="s">
        <v>674</v>
      </c>
      <c r="B15" s="170"/>
      <c r="C15" s="178">
        <v>1866510.24</v>
      </c>
      <c r="D15" s="179">
        <v>1865810.4</v>
      </c>
      <c r="E15" s="180">
        <v>2114196.16</v>
      </c>
      <c r="F15" s="181">
        <v>969728.29</v>
      </c>
      <c r="G15" s="181">
        <v>4277511.88</v>
      </c>
    </row>
    <row r="16" spans="1:7">
      <c r="A16" s="70" t="s">
        <v>675</v>
      </c>
      <c r="B16" s="170"/>
      <c r="C16" s="178">
        <v>8133985.0800000001</v>
      </c>
      <c r="D16" s="179">
        <v>0</v>
      </c>
      <c r="E16" s="50" t="s">
        <v>717</v>
      </c>
      <c r="F16" s="182">
        <v>0</v>
      </c>
      <c r="G16" s="181">
        <v>72420</v>
      </c>
    </row>
    <row r="17" spans="1:7">
      <c r="A17" s="11"/>
      <c r="B17" s="171"/>
      <c r="C17" s="171"/>
      <c r="D17" s="183"/>
      <c r="E17" s="180"/>
      <c r="F17" s="181"/>
      <c r="G17" s="181"/>
    </row>
    <row r="18" spans="1:7">
      <c r="A18" s="16" t="s">
        <v>718</v>
      </c>
      <c r="B18" s="173">
        <v>0</v>
      </c>
      <c r="C18" s="173">
        <v>116070702.41000001</v>
      </c>
      <c r="D18" s="184">
        <v>234440225.40000001</v>
      </c>
      <c r="E18" s="185">
        <v>214557578.67000002</v>
      </c>
      <c r="F18" s="186">
        <v>143050898.20000002</v>
      </c>
      <c r="G18" s="186">
        <v>179661041.38999999</v>
      </c>
    </row>
    <row r="19" spans="1:7">
      <c r="A19" s="70" t="s">
        <v>667</v>
      </c>
      <c r="B19" s="170"/>
      <c r="C19" s="178">
        <v>32717476.25</v>
      </c>
      <c r="D19" s="179">
        <v>38607739.159999996</v>
      </c>
      <c r="E19" s="180">
        <v>2385232.92</v>
      </c>
      <c r="F19" s="181">
        <v>2411258.7799999998</v>
      </c>
      <c r="G19" s="181">
        <v>1640386.0299999998</v>
      </c>
    </row>
    <row r="20" spans="1:7">
      <c r="A20" s="70" t="s">
        <v>668</v>
      </c>
      <c r="B20" s="170"/>
      <c r="C20" s="178">
        <v>5754762.1200000001</v>
      </c>
      <c r="D20" s="179">
        <v>7169051.6700000009</v>
      </c>
      <c r="E20" s="180">
        <v>28294274.129999999</v>
      </c>
      <c r="F20" s="181">
        <v>32957362.560000006</v>
      </c>
      <c r="G20" s="181">
        <v>36370016.640000008</v>
      </c>
    </row>
    <row r="21" spans="1:7">
      <c r="A21" s="70" t="s">
        <v>669</v>
      </c>
      <c r="B21" s="170"/>
      <c r="C21" s="178">
        <v>3131924.24</v>
      </c>
      <c r="D21" s="179">
        <v>5347086.1899999995</v>
      </c>
      <c r="E21" s="180">
        <v>8173095.4500000002</v>
      </c>
      <c r="F21" s="181">
        <v>7641710.2400000002</v>
      </c>
      <c r="G21" s="181">
        <v>10157562.249999998</v>
      </c>
    </row>
    <row r="22" spans="1:7">
      <c r="A22" s="70" t="s">
        <v>670</v>
      </c>
      <c r="B22" s="170"/>
      <c r="C22" s="178">
        <v>8019258.3300000001</v>
      </c>
      <c r="D22" s="179">
        <v>20457053.77</v>
      </c>
      <c r="E22" s="180">
        <v>12273891.619999999</v>
      </c>
      <c r="F22" s="181">
        <v>8026900.0899999999</v>
      </c>
      <c r="G22" s="181">
        <v>10940284.32</v>
      </c>
    </row>
    <row r="23" spans="1:7">
      <c r="A23" s="70" t="s">
        <v>671</v>
      </c>
      <c r="B23" s="170"/>
      <c r="C23" s="178">
        <v>4110702.42</v>
      </c>
      <c r="D23" s="179">
        <v>10319946.909999998</v>
      </c>
      <c r="E23" s="180">
        <v>10303521.42</v>
      </c>
      <c r="F23" s="181">
        <v>3886352.34</v>
      </c>
      <c r="G23" s="181">
        <v>3180514.74</v>
      </c>
    </row>
    <row r="24" spans="1:7">
      <c r="A24" s="70" t="s">
        <v>672</v>
      </c>
      <c r="B24" s="170"/>
      <c r="C24" s="178">
        <v>54440853.100000009</v>
      </c>
      <c r="D24" s="179">
        <v>141281159.62</v>
      </c>
      <c r="E24" s="180">
        <v>143337807.55000001</v>
      </c>
      <c r="F24" s="181">
        <v>80696202.599999994</v>
      </c>
      <c r="G24" s="181">
        <v>111316181.90999998</v>
      </c>
    </row>
    <row r="25" spans="1:7">
      <c r="A25" s="70" t="s">
        <v>673</v>
      </c>
      <c r="B25" s="170"/>
      <c r="C25" s="178">
        <v>0</v>
      </c>
      <c r="D25" s="179">
        <v>0</v>
      </c>
      <c r="E25" s="50" t="s">
        <v>717</v>
      </c>
      <c r="F25" s="182">
        <v>0</v>
      </c>
      <c r="G25" s="182">
        <v>0</v>
      </c>
    </row>
    <row r="26" spans="1:7">
      <c r="A26" s="70" t="s">
        <v>677</v>
      </c>
      <c r="B26" s="170"/>
      <c r="C26" s="178">
        <v>1621366.64</v>
      </c>
      <c r="D26" s="179">
        <v>2089567.68</v>
      </c>
      <c r="E26" s="180">
        <v>3893418.55</v>
      </c>
      <c r="F26" s="181">
        <v>2396000</v>
      </c>
      <c r="G26" s="181">
        <v>1600000</v>
      </c>
    </row>
    <row r="27" spans="1:7">
      <c r="A27" s="70" t="s">
        <v>675</v>
      </c>
      <c r="B27" s="170"/>
      <c r="C27" s="178">
        <v>6274359.3100000005</v>
      </c>
      <c r="D27" s="179">
        <v>9168620.4000000004</v>
      </c>
      <c r="E27" s="180">
        <v>5896337.0300000003</v>
      </c>
      <c r="F27" s="181">
        <v>5035111.59</v>
      </c>
      <c r="G27" s="181">
        <v>4456095.5</v>
      </c>
    </row>
    <row r="28" spans="1:7">
      <c r="A28" s="11"/>
      <c r="B28" s="171"/>
      <c r="C28" s="171"/>
      <c r="D28" s="179"/>
      <c r="E28" s="171"/>
      <c r="F28" s="171"/>
      <c r="G28" s="171"/>
    </row>
    <row r="29" spans="1:7">
      <c r="A29" s="16" t="s">
        <v>719</v>
      </c>
      <c r="B29" s="173">
        <v>0</v>
      </c>
      <c r="C29" s="173">
        <v>371446289.09000003</v>
      </c>
      <c r="D29" s="187">
        <v>503204586.29999995</v>
      </c>
      <c r="E29" s="173">
        <v>513396221.29000002</v>
      </c>
      <c r="F29" s="173">
        <v>464372506.17000008</v>
      </c>
      <c r="G29" s="173">
        <v>547127570.99000001</v>
      </c>
    </row>
    <row r="30" spans="1:7">
      <c r="A30" s="65"/>
      <c r="B30" s="188"/>
      <c r="C30" s="188"/>
      <c r="D30" s="188"/>
      <c r="E30" s="189"/>
      <c r="F30" s="188"/>
      <c r="G30" s="188"/>
    </row>
    <row r="31" spans="1:7">
      <c r="A31" s="1"/>
    </row>
    <row r="32" spans="1:7">
      <c r="A32" s="235" t="s">
        <v>710</v>
      </c>
      <c r="B32" s="235"/>
      <c r="C32" s="235"/>
      <c r="D32" s="235"/>
      <c r="E32" s="235"/>
      <c r="F32" s="235"/>
      <c r="G32" s="235"/>
    </row>
    <row r="33" spans="1:7">
      <c r="A33" s="235" t="s">
        <v>711</v>
      </c>
      <c r="B33" s="235"/>
      <c r="C33" s="235"/>
      <c r="D33" s="235"/>
      <c r="E33" s="235"/>
      <c r="F33" s="235"/>
      <c r="G33" s="235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B15" sqref="B15"/>
    </sheetView>
  </sheetViews>
  <sheetFormatPr baseColWidth="10" defaultRowHeight="15"/>
  <cols>
    <col min="1" max="1" width="35.42578125" customWidth="1"/>
  </cols>
  <sheetData>
    <row r="1" spans="1:7" ht="21">
      <c r="A1" s="200" t="s">
        <v>720</v>
      </c>
      <c r="B1" s="200"/>
      <c r="C1" s="200"/>
      <c r="D1" s="200"/>
      <c r="E1" s="200"/>
      <c r="F1" s="200"/>
      <c r="G1" s="55"/>
    </row>
    <row r="2" spans="1:7">
      <c r="A2" s="201" t="s">
        <v>721</v>
      </c>
      <c r="B2" s="202"/>
      <c r="C2" s="202"/>
      <c r="D2" s="202"/>
      <c r="E2" s="202"/>
      <c r="F2" s="203"/>
    </row>
    <row r="3" spans="1:7">
      <c r="A3" s="210" t="s">
        <v>722</v>
      </c>
      <c r="B3" s="211"/>
      <c r="C3" s="211"/>
      <c r="D3" s="211"/>
      <c r="E3" s="211"/>
      <c r="F3" s="212"/>
    </row>
    <row r="4" spans="1:7" ht="60">
      <c r="A4" s="190"/>
      <c r="B4" s="191" t="s">
        <v>723</v>
      </c>
      <c r="C4" s="191" t="s">
        <v>724</v>
      </c>
      <c r="D4" s="191" t="s">
        <v>725</v>
      </c>
      <c r="E4" s="191" t="s">
        <v>726</v>
      </c>
      <c r="F4" s="191" t="s">
        <v>727</v>
      </c>
    </row>
    <row r="5" spans="1:7">
      <c r="A5" s="192" t="s">
        <v>728</v>
      </c>
      <c r="B5" s="50"/>
      <c r="C5" s="50"/>
      <c r="D5" s="50"/>
      <c r="E5" s="50"/>
      <c r="F5" s="50"/>
    </row>
    <row r="6" spans="1:7" ht="45">
      <c r="A6" s="193" t="s">
        <v>729</v>
      </c>
      <c r="B6" s="52"/>
      <c r="C6" s="52"/>
      <c r="D6" s="52"/>
      <c r="E6" s="52"/>
      <c r="F6" s="52"/>
    </row>
    <row r="7" spans="1:7" ht="45">
      <c r="A7" s="193" t="s">
        <v>730</v>
      </c>
      <c r="B7" s="52"/>
      <c r="C7" s="52"/>
      <c r="D7" s="52"/>
      <c r="E7" s="52"/>
      <c r="F7" s="52"/>
    </row>
    <row r="8" spans="1:7">
      <c r="A8" s="194"/>
      <c r="B8" s="11"/>
      <c r="C8" s="11"/>
      <c r="D8" s="11"/>
      <c r="E8" s="11"/>
      <c r="F8" s="11"/>
    </row>
    <row r="9" spans="1:7">
      <c r="A9" s="192" t="s">
        <v>731</v>
      </c>
      <c r="B9" s="11"/>
      <c r="C9" s="11"/>
      <c r="D9" s="11"/>
      <c r="E9" s="11"/>
      <c r="F9" s="11"/>
    </row>
    <row r="10" spans="1:7">
      <c r="A10" s="193" t="s">
        <v>732</v>
      </c>
      <c r="B10" s="52"/>
      <c r="C10" s="52"/>
      <c r="D10" s="52"/>
      <c r="E10" s="52"/>
      <c r="F10" s="52"/>
    </row>
    <row r="11" spans="1:7">
      <c r="A11" s="195" t="s">
        <v>733</v>
      </c>
      <c r="B11" s="52"/>
      <c r="C11" s="52"/>
      <c r="D11" s="52"/>
      <c r="E11" s="52"/>
      <c r="F11" s="52"/>
    </row>
    <row r="12" spans="1:7">
      <c r="A12" s="195" t="s">
        <v>734</v>
      </c>
      <c r="B12" s="52"/>
      <c r="C12" s="52"/>
      <c r="D12" s="52"/>
      <c r="E12" s="52"/>
      <c r="F12" s="52"/>
    </row>
    <row r="13" spans="1:7">
      <c r="A13" s="195" t="s">
        <v>735</v>
      </c>
      <c r="B13" s="52"/>
      <c r="C13" s="52"/>
      <c r="D13" s="52"/>
      <c r="E13" s="52"/>
      <c r="F13" s="52"/>
    </row>
    <row r="14" spans="1:7">
      <c r="A14" s="193" t="s">
        <v>736</v>
      </c>
      <c r="B14" s="52"/>
      <c r="C14" s="52"/>
      <c r="D14" s="52"/>
      <c r="E14" s="52"/>
      <c r="F14" s="52"/>
    </row>
    <row r="15" spans="1:7">
      <c r="A15" s="195" t="s">
        <v>733</v>
      </c>
      <c r="B15" s="52"/>
      <c r="C15" s="52"/>
      <c r="D15" s="52"/>
      <c r="E15" s="52"/>
      <c r="F15" s="52"/>
    </row>
    <row r="16" spans="1:7">
      <c r="A16" s="195" t="s">
        <v>734</v>
      </c>
      <c r="B16" s="52"/>
      <c r="C16" s="52"/>
      <c r="D16" s="52"/>
      <c r="E16" s="52"/>
      <c r="F16" s="52"/>
    </row>
    <row r="17" spans="1:6">
      <c r="A17" s="195" t="s">
        <v>735</v>
      </c>
      <c r="B17" s="52"/>
      <c r="C17" s="52"/>
      <c r="D17" s="52"/>
      <c r="E17" s="52"/>
      <c r="F17" s="52"/>
    </row>
    <row r="18" spans="1:6">
      <c r="A18" s="193" t="s">
        <v>737</v>
      </c>
      <c r="B18" s="196"/>
      <c r="C18" s="52"/>
      <c r="D18" s="52"/>
      <c r="E18" s="52"/>
      <c r="F18" s="52"/>
    </row>
    <row r="19" spans="1:6" ht="30">
      <c r="A19" s="193" t="s">
        <v>738</v>
      </c>
      <c r="B19" s="52"/>
      <c r="C19" s="52"/>
      <c r="D19" s="52"/>
      <c r="E19" s="52"/>
      <c r="F19" s="52"/>
    </row>
    <row r="20" spans="1:6" ht="45">
      <c r="A20" s="193" t="s">
        <v>739</v>
      </c>
      <c r="B20" s="197"/>
      <c r="C20" s="197"/>
      <c r="D20" s="197"/>
      <c r="E20" s="197"/>
      <c r="F20" s="197"/>
    </row>
    <row r="21" spans="1:6" ht="45">
      <c r="A21" s="193" t="s">
        <v>740</v>
      </c>
      <c r="B21" s="197"/>
      <c r="C21" s="197"/>
      <c r="D21" s="197"/>
      <c r="E21" s="197"/>
      <c r="F21" s="197"/>
    </row>
    <row r="22" spans="1:6" ht="45">
      <c r="A22" s="136" t="s">
        <v>741</v>
      </c>
      <c r="B22" s="197"/>
      <c r="C22" s="197"/>
      <c r="D22" s="197"/>
      <c r="E22" s="197"/>
      <c r="F22" s="197"/>
    </row>
    <row r="23" spans="1:6" ht="30">
      <c r="A23" s="136" t="s">
        <v>742</v>
      </c>
      <c r="B23" s="197"/>
      <c r="C23" s="197"/>
      <c r="D23" s="197"/>
      <c r="E23" s="197"/>
      <c r="F23" s="197"/>
    </row>
    <row r="24" spans="1:6">
      <c r="A24" s="136" t="s">
        <v>743</v>
      </c>
      <c r="B24" s="198"/>
      <c r="C24" s="52"/>
      <c r="D24" s="52"/>
      <c r="E24" s="52"/>
      <c r="F24" s="52"/>
    </row>
    <row r="25" spans="1:6">
      <c r="A25" s="193" t="s">
        <v>744</v>
      </c>
      <c r="B25" s="198"/>
      <c r="C25" s="52"/>
      <c r="D25" s="52"/>
      <c r="E25" s="52"/>
      <c r="F25" s="52"/>
    </row>
    <row r="26" spans="1:6">
      <c r="A26" s="194"/>
      <c r="B26" s="11"/>
      <c r="C26" s="11"/>
      <c r="D26" s="11"/>
      <c r="E26" s="11"/>
      <c r="F26" s="11"/>
    </row>
    <row r="27" spans="1:6">
      <c r="A27" s="192" t="s">
        <v>745</v>
      </c>
      <c r="B27" s="11"/>
      <c r="C27" s="11"/>
      <c r="D27" s="11"/>
      <c r="E27" s="11"/>
      <c r="F27" s="11"/>
    </row>
    <row r="28" spans="1:6" ht="30">
      <c r="A28" s="193" t="s">
        <v>746</v>
      </c>
      <c r="B28" s="52"/>
      <c r="C28" s="52"/>
      <c r="D28" s="52"/>
      <c r="E28" s="52"/>
      <c r="F28" s="52"/>
    </row>
    <row r="29" spans="1:6">
      <c r="A29" s="194"/>
      <c r="B29" s="11"/>
      <c r="C29" s="11"/>
      <c r="D29" s="11"/>
      <c r="E29" s="11"/>
      <c r="F29" s="11"/>
    </row>
    <row r="30" spans="1:6">
      <c r="A30" s="192" t="s">
        <v>747</v>
      </c>
      <c r="B30" s="11"/>
      <c r="C30" s="11"/>
      <c r="D30" s="11"/>
      <c r="E30" s="11"/>
      <c r="F30" s="11"/>
    </row>
    <row r="31" spans="1:6">
      <c r="A31" s="193" t="s">
        <v>732</v>
      </c>
      <c r="B31" s="52"/>
      <c r="C31" s="52"/>
      <c r="D31" s="52"/>
      <c r="E31" s="52"/>
      <c r="F31" s="52"/>
    </row>
    <row r="32" spans="1:6">
      <c r="A32" s="193" t="s">
        <v>736</v>
      </c>
      <c r="B32" s="52"/>
      <c r="C32" s="52"/>
      <c r="D32" s="52"/>
      <c r="E32" s="52"/>
      <c r="F32" s="52"/>
    </row>
    <row r="33" spans="1:6" ht="30">
      <c r="A33" s="193" t="s">
        <v>748</v>
      </c>
      <c r="B33" s="52"/>
      <c r="C33" s="52"/>
      <c r="D33" s="52"/>
      <c r="E33" s="52"/>
      <c r="F33" s="52"/>
    </row>
    <row r="34" spans="1:6">
      <c r="A34" s="194"/>
      <c r="B34" s="11"/>
      <c r="C34" s="11"/>
      <c r="D34" s="11"/>
      <c r="E34" s="11"/>
      <c r="F34" s="11"/>
    </row>
    <row r="35" spans="1:6">
      <c r="A35" s="192" t="s">
        <v>749</v>
      </c>
      <c r="B35" s="11"/>
      <c r="C35" s="11"/>
      <c r="D35" s="11"/>
      <c r="E35" s="11"/>
      <c r="F35" s="11"/>
    </row>
    <row r="36" spans="1:6">
      <c r="A36" s="193" t="s">
        <v>750</v>
      </c>
      <c r="B36" s="52"/>
      <c r="C36" s="52"/>
      <c r="D36" s="52"/>
      <c r="E36" s="52"/>
      <c r="F36" s="52"/>
    </row>
    <row r="37" spans="1:6">
      <c r="A37" s="193" t="s">
        <v>751</v>
      </c>
      <c r="B37" s="52"/>
      <c r="C37" s="52"/>
      <c r="D37" s="52"/>
      <c r="E37" s="52"/>
      <c r="F37" s="52"/>
    </row>
    <row r="38" spans="1:6">
      <c r="A38" s="193" t="s">
        <v>752</v>
      </c>
      <c r="B38" s="198"/>
      <c r="C38" s="52"/>
      <c r="D38" s="52"/>
      <c r="E38" s="52"/>
      <c r="F38" s="52"/>
    </row>
    <row r="39" spans="1:6">
      <c r="A39" s="194"/>
      <c r="B39" s="11"/>
      <c r="C39" s="11"/>
      <c r="D39" s="11"/>
      <c r="E39" s="11"/>
      <c r="F39" s="11"/>
    </row>
    <row r="40" spans="1:6">
      <c r="A40" s="192" t="s">
        <v>753</v>
      </c>
      <c r="B40" s="52"/>
      <c r="C40" s="52"/>
      <c r="D40" s="52"/>
      <c r="E40" s="52"/>
      <c r="F40" s="52"/>
    </row>
    <row r="41" spans="1:6">
      <c r="A41" s="194"/>
      <c r="B41" s="11"/>
      <c r="C41" s="11"/>
      <c r="D41" s="11"/>
      <c r="E41" s="11"/>
      <c r="F41" s="11"/>
    </row>
    <row r="42" spans="1:6" ht="30">
      <c r="A42" s="192" t="s">
        <v>754</v>
      </c>
      <c r="B42" s="11"/>
      <c r="C42" s="11"/>
      <c r="D42" s="11"/>
      <c r="E42" s="11"/>
      <c r="F42" s="11"/>
    </row>
    <row r="43" spans="1:6" ht="30">
      <c r="A43" s="193" t="s">
        <v>755</v>
      </c>
      <c r="B43" s="52"/>
      <c r="C43" s="52"/>
      <c r="D43" s="52"/>
      <c r="E43" s="52"/>
      <c r="F43" s="52"/>
    </row>
    <row r="44" spans="1:6">
      <c r="A44" s="193" t="s">
        <v>756</v>
      </c>
      <c r="B44" s="52"/>
      <c r="C44" s="52"/>
      <c r="D44" s="52"/>
      <c r="E44" s="52"/>
      <c r="F44" s="52"/>
    </row>
    <row r="45" spans="1:6">
      <c r="A45" s="193" t="s">
        <v>757</v>
      </c>
      <c r="B45" s="52"/>
      <c r="C45" s="52"/>
      <c r="D45" s="52"/>
      <c r="E45" s="52"/>
      <c r="F45" s="52"/>
    </row>
    <row r="46" spans="1:6">
      <c r="A46" s="194"/>
      <c r="B46" s="11"/>
      <c r="C46" s="11"/>
      <c r="D46" s="11"/>
      <c r="E46" s="11"/>
      <c r="F46" s="11"/>
    </row>
    <row r="47" spans="1:6" ht="45">
      <c r="A47" s="192" t="s">
        <v>758</v>
      </c>
      <c r="B47" s="11"/>
      <c r="C47" s="11"/>
      <c r="D47" s="11"/>
      <c r="E47" s="11"/>
      <c r="F47" s="11"/>
    </row>
    <row r="48" spans="1:6">
      <c r="A48" s="136" t="s">
        <v>756</v>
      </c>
      <c r="B48" s="197"/>
      <c r="C48" s="197"/>
      <c r="D48" s="197"/>
      <c r="E48" s="197"/>
      <c r="F48" s="197"/>
    </row>
    <row r="49" spans="1:6">
      <c r="A49" s="136" t="s">
        <v>757</v>
      </c>
      <c r="B49" s="197"/>
      <c r="C49" s="197"/>
      <c r="D49" s="197"/>
      <c r="E49" s="197"/>
      <c r="F49" s="197"/>
    </row>
    <row r="50" spans="1:6">
      <c r="A50" s="194"/>
      <c r="B50" s="11"/>
      <c r="C50" s="11"/>
      <c r="D50" s="11"/>
      <c r="E50" s="11"/>
      <c r="F50" s="11"/>
    </row>
    <row r="51" spans="1:6" ht="30">
      <c r="A51" s="192" t="s">
        <v>759</v>
      </c>
      <c r="B51" s="11"/>
      <c r="C51" s="11"/>
      <c r="D51" s="11"/>
      <c r="E51" s="11"/>
      <c r="F51" s="11"/>
    </row>
    <row r="52" spans="1:6">
      <c r="A52" s="193" t="s">
        <v>756</v>
      </c>
      <c r="B52" s="52"/>
      <c r="C52" s="52"/>
      <c r="D52" s="52"/>
      <c r="E52" s="52"/>
      <c r="F52" s="52"/>
    </row>
    <row r="53" spans="1:6">
      <c r="A53" s="193" t="s">
        <v>757</v>
      </c>
      <c r="B53" s="52"/>
      <c r="C53" s="52"/>
      <c r="D53" s="52"/>
      <c r="E53" s="52"/>
      <c r="F53" s="52"/>
    </row>
    <row r="54" spans="1:6">
      <c r="A54" s="193" t="s">
        <v>760</v>
      </c>
      <c r="B54" s="52"/>
      <c r="C54" s="52"/>
      <c r="D54" s="52"/>
      <c r="E54" s="52"/>
      <c r="F54" s="52"/>
    </row>
    <row r="55" spans="1:6">
      <c r="A55" s="194"/>
      <c r="B55" s="11"/>
      <c r="C55" s="11"/>
      <c r="D55" s="11"/>
      <c r="E55" s="11"/>
      <c r="F55" s="11"/>
    </row>
    <row r="56" spans="1:6">
      <c r="A56" s="192" t="s">
        <v>761</v>
      </c>
      <c r="B56" s="11"/>
      <c r="C56" s="11"/>
      <c r="D56" s="11"/>
      <c r="E56" s="11"/>
      <c r="F56" s="11"/>
    </row>
    <row r="57" spans="1:6">
      <c r="A57" s="193" t="s">
        <v>756</v>
      </c>
      <c r="B57" s="52"/>
      <c r="C57" s="52"/>
      <c r="D57" s="52"/>
      <c r="E57" s="52"/>
      <c r="F57" s="52"/>
    </row>
    <row r="58" spans="1:6">
      <c r="A58" s="193" t="s">
        <v>757</v>
      </c>
      <c r="B58" s="52"/>
      <c r="C58" s="52"/>
      <c r="D58" s="52"/>
      <c r="E58" s="52"/>
      <c r="F58" s="52"/>
    </row>
    <row r="59" spans="1:6">
      <c r="A59" s="194"/>
      <c r="B59" s="11"/>
      <c r="C59" s="11"/>
      <c r="D59" s="11"/>
      <c r="E59" s="11"/>
      <c r="F59" s="11"/>
    </row>
    <row r="60" spans="1:6">
      <c r="A60" s="192" t="s">
        <v>762</v>
      </c>
      <c r="B60" s="11"/>
      <c r="C60" s="11"/>
      <c r="D60" s="11"/>
      <c r="E60" s="11"/>
      <c r="F60" s="11"/>
    </row>
    <row r="61" spans="1:6">
      <c r="A61" s="193" t="s">
        <v>763</v>
      </c>
      <c r="B61" s="52"/>
      <c r="C61" s="52"/>
      <c r="D61" s="52"/>
      <c r="E61" s="52"/>
      <c r="F61" s="52"/>
    </row>
    <row r="62" spans="1:6">
      <c r="A62" s="193" t="s">
        <v>764</v>
      </c>
      <c r="B62" s="198"/>
      <c r="C62" s="52"/>
      <c r="D62" s="52"/>
      <c r="E62" s="52"/>
      <c r="F62" s="52"/>
    </row>
    <row r="63" spans="1:6">
      <c r="A63" s="194"/>
      <c r="B63" s="11"/>
      <c r="C63" s="11"/>
      <c r="D63" s="11"/>
      <c r="E63" s="11"/>
      <c r="F63" s="11"/>
    </row>
    <row r="64" spans="1:6">
      <c r="A64" s="192" t="s">
        <v>765</v>
      </c>
      <c r="B64" s="11"/>
      <c r="C64" s="11"/>
      <c r="D64" s="11"/>
      <c r="E64" s="11"/>
      <c r="F64" s="11"/>
    </row>
    <row r="65" spans="1:6" ht="30">
      <c r="A65" s="193" t="s">
        <v>766</v>
      </c>
      <c r="B65" s="52"/>
      <c r="C65" s="52"/>
      <c r="D65" s="52"/>
      <c r="E65" s="52"/>
      <c r="F65" s="52"/>
    </row>
    <row r="66" spans="1:6" ht="30">
      <c r="A66" s="193" t="s">
        <v>767</v>
      </c>
      <c r="B66" s="52"/>
      <c r="C66" s="52"/>
      <c r="D66" s="52"/>
      <c r="E66" s="52"/>
      <c r="F66" s="52"/>
    </row>
    <row r="67" spans="1:6">
      <c r="A67" s="199"/>
      <c r="B67" s="121"/>
      <c r="C67" s="121"/>
      <c r="D67" s="121"/>
      <c r="E67" s="121"/>
      <c r="F67" s="121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opLeftCell="A4" zoomScale="90" zoomScaleNormal="90" workbookViewId="0">
      <selection activeCell="B7" sqref="B7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214" t="s">
        <v>124</v>
      </c>
      <c r="B1" s="214"/>
      <c r="C1" s="214"/>
      <c r="D1" s="214"/>
      <c r="E1" s="214"/>
      <c r="F1" s="214"/>
      <c r="G1" s="214"/>
      <c r="H1" s="214"/>
      <c r="I1" s="1"/>
    </row>
    <row r="2" spans="1:9">
      <c r="A2" s="201" t="s">
        <v>122</v>
      </c>
      <c r="B2" s="202"/>
      <c r="C2" s="202"/>
      <c r="D2" s="202"/>
      <c r="E2" s="202"/>
      <c r="F2" s="202"/>
      <c r="G2" s="202"/>
      <c r="H2" s="203"/>
    </row>
    <row r="3" spans="1:9">
      <c r="A3" s="204" t="s">
        <v>125</v>
      </c>
      <c r="B3" s="205"/>
      <c r="C3" s="205"/>
      <c r="D3" s="205"/>
      <c r="E3" s="205"/>
      <c r="F3" s="205"/>
      <c r="G3" s="205"/>
      <c r="H3" s="206"/>
    </row>
    <row r="4" spans="1:9">
      <c r="A4" s="207" t="s">
        <v>126</v>
      </c>
      <c r="B4" s="208"/>
      <c r="C4" s="208"/>
      <c r="D4" s="208"/>
      <c r="E4" s="208"/>
      <c r="F4" s="208"/>
      <c r="G4" s="208"/>
      <c r="H4" s="209"/>
    </row>
    <row r="5" spans="1:9">
      <c r="A5" s="210" t="s">
        <v>2</v>
      </c>
      <c r="B5" s="211"/>
      <c r="C5" s="211"/>
      <c r="D5" s="211"/>
      <c r="E5" s="211"/>
      <c r="F5" s="211"/>
      <c r="G5" s="211"/>
      <c r="H5" s="212"/>
    </row>
    <row r="6" spans="1:9" ht="45">
      <c r="A6" s="36" t="s">
        <v>127</v>
      </c>
      <c r="B6" s="37" t="s">
        <v>128</v>
      </c>
      <c r="C6" s="36" t="s">
        <v>129</v>
      </c>
      <c r="D6" s="36" t="s">
        <v>130</v>
      </c>
      <c r="E6" s="36" t="s">
        <v>131</v>
      </c>
      <c r="F6" s="36" t="s">
        <v>132</v>
      </c>
      <c r="G6" s="36" t="s">
        <v>133</v>
      </c>
      <c r="H6" s="38" t="s">
        <v>134</v>
      </c>
      <c r="I6" s="39"/>
    </row>
    <row r="7" spans="1:9">
      <c r="A7" s="17"/>
      <c r="B7" s="17"/>
      <c r="C7" s="17"/>
      <c r="D7" s="17"/>
      <c r="E7" s="17"/>
      <c r="F7" s="17"/>
      <c r="G7" s="17"/>
      <c r="H7" s="17"/>
      <c r="I7" s="39"/>
    </row>
    <row r="8" spans="1:9">
      <c r="A8" s="40" t="s">
        <v>135</v>
      </c>
      <c r="B8" s="34">
        <f>B9+B13</f>
        <v>18705571.010000002</v>
      </c>
      <c r="C8" s="34">
        <f>C9+C13</f>
        <v>15523303.01</v>
      </c>
      <c r="D8" s="34">
        <f t="shared" ref="D8:H8" si="0">D9+D13</f>
        <v>-18182268</v>
      </c>
      <c r="E8" s="34">
        <f t="shared" si="0"/>
        <v>0</v>
      </c>
      <c r="F8" s="34">
        <f>F9+F13</f>
        <v>52411142.020000003</v>
      </c>
      <c r="G8" s="34">
        <f t="shared" si="0"/>
        <v>-2002522.15</v>
      </c>
      <c r="H8" s="34">
        <f t="shared" si="0"/>
        <v>0</v>
      </c>
    </row>
    <row r="9" spans="1:9">
      <c r="A9" s="41" t="s">
        <v>136</v>
      </c>
      <c r="B9" s="32">
        <f>SUM(B10:B12)</f>
        <v>0</v>
      </c>
      <c r="C9" s="32">
        <f t="shared" ref="C9:H13" si="1">SUM(C10:C12)</f>
        <v>0</v>
      </c>
      <c r="D9" s="32">
        <f t="shared" si="1"/>
        <v>-18182268</v>
      </c>
      <c r="E9" s="32">
        <f t="shared" si="1"/>
        <v>0</v>
      </c>
      <c r="F9" s="32">
        <f>B9+C9-D9+E9</f>
        <v>18182268</v>
      </c>
      <c r="G9" s="32">
        <f t="shared" si="1"/>
        <v>-2002522.15</v>
      </c>
      <c r="H9" s="32">
        <f t="shared" si="1"/>
        <v>0</v>
      </c>
    </row>
    <row r="10" spans="1:9">
      <c r="A10" s="42" t="s">
        <v>137</v>
      </c>
      <c r="B10" s="32"/>
      <c r="C10" s="32"/>
      <c r="D10" s="35">
        <v>-18182268</v>
      </c>
      <c r="E10" s="32"/>
      <c r="F10" s="35">
        <v>-1551372.15</v>
      </c>
      <c r="G10" s="35">
        <v>-2002522.15</v>
      </c>
      <c r="H10" s="32"/>
    </row>
    <row r="11" spans="1:9">
      <c r="A11" s="42" t="s">
        <v>138</v>
      </c>
      <c r="B11" s="32"/>
      <c r="C11" s="32"/>
      <c r="D11" s="32"/>
      <c r="E11" s="32"/>
      <c r="F11" s="32">
        <f>B11+C11-D11+E11</f>
        <v>0</v>
      </c>
      <c r="G11" s="32"/>
      <c r="H11" s="32"/>
    </row>
    <row r="12" spans="1:9">
      <c r="A12" s="42" t="s">
        <v>139</v>
      </c>
      <c r="B12" s="32"/>
      <c r="C12" s="32"/>
      <c r="D12" s="32"/>
      <c r="E12" s="32"/>
      <c r="F12" s="32">
        <f>B12+C12-D12+E12</f>
        <v>0</v>
      </c>
      <c r="G12" s="32"/>
      <c r="H12" s="32"/>
    </row>
    <row r="13" spans="1:9">
      <c r="A13" s="41" t="s">
        <v>140</v>
      </c>
      <c r="B13" s="32">
        <f>SUM(B14:B16)</f>
        <v>18705571.010000002</v>
      </c>
      <c r="C13" s="32">
        <f t="shared" ref="C13:H13" si="2">SUM(C14:C16)</f>
        <v>15523303.01</v>
      </c>
      <c r="D13" s="32">
        <f t="shared" si="2"/>
        <v>0</v>
      </c>
      <c r="E13" s="32">
        <f t="shared" si="2"/>
        <v>0</v>
      </c>
      <c r="F13" s="32">
        <f t="shared" ref="F13" si="3">B13+C13-D13+E13</f>
        <v>34228874.020000003</v>
      </c>
      <c r="G13" s="32">
        <f t="shared" si="1"/>
        <v>0</v>
      </c>
      <c r="H13" s="32">
        <f t="shared" si="2"/>
        <v>0</v>
      </c>
    </row>
    <row r="14" spans="1:9">
      <c r="A14" s="42" t="s">
        <v>141</v>
      </c>
      <c r="B14" s="35">
        <v>18705571.010000002</v>
      </c>
      <c r="C14" s="35">
        <v>15523303.01</v>
      </c>
      <c r="D14" s="32"/>
      <c r="E14" s="32"/>
      <c r="F14" s="32">
        <f>B14+C14-D14+E14</f>
        <v>34228874.020000003</v>
      </c>
      <c r="G14" s="32"/>
      <c r="H14" s="32"/>
    </row>
    <row r="15" spans="1:9">
      <c r="A15" s="42" t="s">
        <v>142</v>
      </c>
      <c r="B15" s="35">
        <v>0</v>
      </c>
      <c r="C15" s="35">
        <v>0</v>
      </c>
      <c r="D15" s="32"/>
      <c r="E15" s="32"/>
      <c r="F15" s="32">
        <f>B15+C15-D15+E15</f>
        <v>0</v>
      </c>
      <c r="G15" s="32"/>
      <c r="H15" s="32"/>
    </row>
    <row r="16" spans="1:9">
      <c r="A16" s="42" t="s">
        <v>143</v>
      </c>
      <c r="B16" s="35">
        <v>0</v>
      </c>
      <c r="C16" s="35">
        <v>0</v>
      </c>
      <c r="D16" s="32"/>
      <c r="E16" s="32"/>
      <c r="F16" s="32">
        <f>B16+C16-D16+E16</f>
        <v>0</v>
      </c>
      <c r="G16" s="32"/>
      <c r="H16" s="32"/>
    </row>
    <row r="17" spans="1:8">
      <c r="A17" s="11"/>
      <c r="B17" s="43"/>
      <c r="C17" s="43"/>
      <c r="D17" s="43"/>
      <c r="E17" s="43"/>
      <c r="F17" s="43"/>
      <c r="G17" s="43"/>
      <c r="H17" s="43"/>
    </row>
    <row r="18" spans="1:8">
      <c r="A18" s="40" t="s">
        <v>144</v>
      </c>
      <c r="B18" s="34"/>
      <c r="C18" s="44"/>
      <c r="D18" s="44"/>
      <c r="E18" s="44"/>
      <c r="F18" s="34">
        <f t="shared" ref="F18" si="4">B18+C18-D18+E18</f>
        <v>0</v>
      </c>
      <c r="G18" s="44"/>
      <c r="H18" s="44"/>
    </row>
    <row r="19" spans="1:8">
      <c r="A19" s="8"/>
      <c r="B19" s="45"/>
      <c r="C19" s="45"/>
      <c r="D19" s="45"/>
      <c r="E19" s="45"/>
      <c r="F19" s="45"/>
      <c r="G19" s="45"/>
      <c r="H19" s="45"/>
    </row>
    <row r="20" spans="1:8">
      <c r="A20" s="40" t="s">
        <v>145</v>
      </c>
      <c r="B20" s="34">
        <f>B8+B18</f>
        <v>18705571.010000002</v>
      </c>
      <c r="C20" s="34">
        <f t="shared" ref="C20:H20" si="5">C8+C18</f>
        <v>15523303.01</v>
      </c>
      <c r="D20" s="34">
        <f t="shared" si="5"/>
        <v>-18182268</v>
      </c>
      <c r="E20" s="34">
        <f t="shared" si="5"/>
        <v>0</v>
      </c>
      <c r="F20" s="34">
        <f>F8+F18</f>
        <v>52411142.020000003</v>
      </c>
      <c r="G20" s="34">
        <f t="shared" si="5"/>
        <v>-2002522.15</v>
      </c>
      <c r="H20" s="34">
        <f t="shared" si="5"/>
        <v>0</v>
      </c>
    </row>
    <row r="21" spans="1:8">
      <c r="A21" s="11"/>
      <c r="B21" s="33"/>
      <c r="C21" s="33"/>
      <c r="D21" s="33"/>
      <c r="E21" s="33"/>
      <c r="F21" s="33"/>
      <c r="G21" s="33"/>
      <c r="H21" s="33"/>
    </row>
    <row r="22" spans="1:8" ht="17.25">
      <c r="A22" s="40" t="s">
        <v>146</v>
      </c>
      <c r="B22" s="34">
        <f t="shared" ref="B22:H22" si="6">SUM(B23:B25)</f>
        <v>0</v>
      </c>
      <c r="C22" s="34">
        <f t="shared" si="6"/>
        <v>0</v>
      </c>
      <c r="D22" s="34">
        <f t="shared" si="6"/>
        <v>0</v>
      </c>
      <c r="E22" s="34">
        <f t="shared" si="6"/>
        <v>0</v>
      </c>
      <c r="F22" s="34">
        <f t="shared" si="6"/>
        <v>0</v>
      </c>
      <c r="G22" s="34">
        <f t="shared" si="6"/>
        <v>0</v>
      </c>
      <c r="H22" s="34">
        <f t="shared" si="6"/>
        <v>0</v>
      </c>
    </row>
    <row r="23" spans="1:8">
      <c r="A23" s="46" t="s">
        <v>147</v>
      </c>
      <c r="B23" s="32"/>
      <c r="C23" s="32"/>
      <c r="D23" s="32"/>
      <c r="E23" s="32"/>
      <c r="F23" s="32">
        <f>B23+C23-D23+E23</f>
        <v>0</v>
      </c>
      <c r="G23" s="32"/>
      <c r="H23" s="32"/>
    </row>
    <row r="24" spans="1:8">
      <c r="A24" s="46" t="s">
        <v>148</v>
      </c>
      <c r="B24" s="32"/>
      <c r="C24" s="32"/>
      <c r="D24" s="32"/>
      <c r="E24" s="32"/>
      <c r="F24" s="32">
        <f>B24+C24-D24+E24</f>
        <v>0</v>
      </c>
      <c r="G24" s="32"/>
      <c r="H24" s="32"/>
    </row>
    <row r="25" spans="1:8">
      <c r="A25" s="46" t="s">
        <v>149</v>
      </c>
      <c r="B25" s="32"/>
      <c r="C25" s="32"/>
      <c r="D25" s="32"/>
      <c r="E25" s="32"/>
      <c r="F25" s="32">
        <f>B25+C25-D25+E25</f>
        <v>0</v>
      </c>
      <c r="G25" s="32"/>
      <c r="H25" s="32"/>
    </row>
    <row r="26" spans="1:8">
      <c r="A26" s="47" t="s">
        <v>150</v>
      </c>
      <c r="B26" s="33"/>
      <c r="C26" s="33"/>
      <c r="D26" s="33"/>
      <c r="E26" s="33"/>
      <c r="F26" s="33"/>
      <c r="G26" s="33"/>
      <c r="H26" s="33"/>
    </row>
    <row r="27" spans="1:8" ht="17.25">
      <c r="A27" s="40" t="s">
        <v>151</v>
      </c>
      <c r="B27" s="34">
        <f>SUM(B28:B30)</f>
        <v>0</v>
      </c>
      <c r="C27" s="34">
        <f t="shared" ref="C27:H27" si="7">SUM(C28:C30)</f>
        <v>0</v>
      </c>
      <c r="D27" s="34">
        <f t="shared" si="7"/>
        <v>0</v>
      </c>
      <c r="E27" s="34">
        <f t="shared" si="7"/>
        <v>0</v>
      </c>
      <c r="F27" s="34">
        <f t="shared" si="7"/>
        <v>0</v>
      </c>
      <c r="G27" s="34">
        <f t="shared" si="7"/>
        <v>0</v>
      </c>
      <c r="H27" s="34">
        <f t="shared" si="7"/>
        <v>0</v>
      </c>
    </row>
    <row r="28" spans="1:8">
      <c r="A28" s="46" t="s">
        <v>152</v>
      </c>
      <c r="B28" s="32"/>
      <c r="C28" s="32"/>
      <c r="D28" s="32"/>
      <c r="E28" s="32"/>
      <c r="F28" s="32">
        <f>B28+C28-D28+E28</f>
        <v>0</v>
      </c>
      <c r="G28" s="32"/>
      <c r="H28" s="32"/>
    </row>
    <row r="29" spans="1:8">
      <c r="A29" s="46" t="s">
        <v>153</v>
      </c>
      <c r="B29" s="32"/>
      <c r="C29" s="32"/>
      <c r="D29" s="32"/>
      <c r="E29" s="32"/>
      <c r="F29" s="32">
        <f>B29+C29-D29+E29</f>
        <v>0</v>
      </c>
      <c r="G29" s="32"/>
      <c r="H29" s="32"/>
    </row>
    <row r="30" spans="1:8">
      <c r="A30" s="46" t="s">
        <v>154</v>
      </c>
      <c r="B30" s="32"/>
      <c r="C30" s="32"/>
      <c r="D30" s="32"/>
      <c r="E30" s="32"/>
      <c r="F30" s="32">
        <f>B30+C30-D30+E30</f>
        <v>0</v>
      </c>
      <c r="G30" s="32"/>
      <c r="H30" s="32"/>
    </row>
    <row r="31" spans="1:8">
      <c r="A31" s="48" t="s">
        <v>150</v>
      </c>
      <c r="B31" s="49"/>
      <c r="C31" s="49"/>
      <c r="D31" s="49"/>
      <c r="E31" s="49"/>
      <c r="F31" s="49"/>
      <c r="G31" s="49"/>
      <c r="H31" s="49"/>
    </row>
    <row r="32" spans="1:8">
      <c r="A32" s="1"/>
    </row>
    <row r="33" spans="1:8">
      <c r="A33" s="213" t="s">
        <v>155</v>
      </c>
      <c r="B33" s="213"/>
      <c r="C33" s="213"/>
      <c r="D33" s="213"/>
      <c r="E33" s="213"/>
      <c r="F33" s="213"/>
      <c r="G33" s="213"/>
      <c r="H33" s="213"/>
    </row>
    <row r="34" spans="1:8">
      <c r="A34" s="213"/>
      <c r="B34" s="213"/>
      <c r="C34" s="213"/>
      <c r="D34" s="213"/>
      <c r="E34" s="213"/>
      <c r="F34" s="213"/>
      <c r="G34" s="213"/>
      <c r="H34" s="213"/>
    </row>
    <row r="35" spans="1:8">
      <c r="A35" s="213"/>
      <c r="B35" s="213"/>
      <c r="C35" s="213"/>
      <c r="D35" s="213"/>
      <c r="E35" s="213"/>
      <c r="F35" s="213"/>
      <c r="G35" s="213"/>
      <c r="H35" s="213"/>
    </row>
    <row r="36" spans="1:8">
      <c r="A36" s="213"/>
      <c r="B36" s="213"/>
      <c r="C36" s="213"/>
      <c r="D36" s="213"/>
      <c r="E36" s="213"/>
      <c r="F36" s="213"/>
      <c r="G36" s="213"/>
      <c r="H36" s="213"/>
    </row>
    <row r="37" spans="1:8">
      <c r="A37" s="213"/>
      <c r="B37" s="213"/>
      <c r="C37" s="213"/>
      <c r="D37" s="213"/>
      <c r="E37" s="213"/>
      <c r="F37" s="213"/>
      <c r="G37" s="213"/>
      <c r="H37" s="213"/>
    </row>
    <row r="38" spans="1:8">
      <c r="A38" s="1"/>
    </row>
    <row r="39" spans="1:8" ht="30">
      <c r="A39" s="36" t="s">
        <v>156</v>
      </c>
      <c r="B39" s="36" t="s">
        <v>157</v>
      </c>
      <c r="C39" s="36" t="s">
        <v>158</v>
      </c>
      <c r="D39" s="36" t="s">
        <v>159</v>
      </c>
      <c r="E39" s="36" t="s">
        <v>160</v>
      </c>
      <c r="F39" s="38" t="s">
        <v>161</v>
      </c>
    </row>
    <row r="40" spans="1:8">
      <c r="A40" s="8"/>
      <c r="B40" s="50"/>
      <c r="C40" s="50"/>
      <c r="D40" s="50"/>
      <c r="E40" s="50"/>
      <c r="F40" s="50"/>
    </row>
    <row r="41" spans="1:8">
      <c r="A41" s="40" t="s">
        <v>162</v>
      </c>
      <c r="B41" s="51">
        <f>SUM(B42:B45)</f>
        <v>0</v>
      </c>
      <c r="C41" s="51">
        <f t="shared" ref="C41:F41" si="8">SUM(C42:C45)</f>
        <v>0</v>
      </c>
      <c r="D41" s="51">
        <f t="shared" si="8"/>
        <v>0</v>
      </c>
      <c r="E41" s="51">
        <f t="shared" si="8"/>
        <v>0</v>
      </c>
      <c r="F41" s="51">
        <f t="shared" si="8"/>
        <v>0</v>
      </c>
    </row>
    <row r="42" spans="1:8">
      <c r="A42" s="46" t="s">
        <v>163</v>
      </c>
      <c r="B42" s="52"/>
      <c r="C42" s="52"/>
      <c r="D42" s="52"/>
      <c r="E42" s="52"/>
      <c r="F42" s="52"/>
      <c r="G42" s="53"/>
      <c r="H42" s="53"/>
    </row>
    <row r="43" spans="1:8">
      <c r="A43" s="46" t="s">
        <v>164</v>
      </c>
      <c r="B43" s="52"/>
      <c r="C43" s="52"/>
      <c r="D43" s="52"/>
      <c r="E43" s="52"/>
      <c r="F43" s="52"/>
      <c r="G43" s="53"/>
      <c r="H43" s="53"/>
    </row>
    <row r="44" spans="1:8">
      <c r="A44" s="46" t="s">
        <v>165</v>
      </c>
      <c r="B44" s="52"/>
      <c r="C44" s="52"/>
      <c r="D44" s="52"/>
      <c r="E44" s="52"/>
      <c r="F44" s="52"/>
      <c r="G44" s="53"/>
      <c r="H44" s="53"/>
    </row>
    <row r="45" spans="1:8">
      <c r="A45" s="54" t="s">
        <v>150</v>
      </c>
      <c r="B45" s="18"/>
      <c r="C45" s="18"/>
      <c r="D45" s="18"/>
      <c r="E45" s="18"/>
      <c r="F45" s="18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90" zoomScaleNormal="90" workbookViewId="0">
      <selection activeCell="B31" sqref="B31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200" t="s">
        <v>166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55"/>
    </row>
    <row r="2" spans="1:12">
      <c r="A2" s="201" t="s">
        <v>122</v>
      </c>
      <c r="B2" s="202"/>
      <c r="C2" s="202"/>
      <c r="D2" s="202"/>
      <c r="E2" s="202"/>
      <c r="F2" s="202"/>
      <c r="G2" s="202"/>
      <c r="H2" s="202"/>
      <c r="I2" s="202"/>
      <c r="J2" s="202"/>
      <c r="K2" s="203"/>
    </row>
    <row r="3" spans="1:12">
      <c r="A3" s="204" t="s">
        <v>167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2">
      <c r="A4" s="207" t="s">
        <v>168</v>
      </c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2">
      <c r="A5" s="204" t="s">
        <v>2</v>
      </c>
      <c r="B5" s="205"/>
      <c r="C5" s="205"/>
      <c r="D5" s="205"/>
      <c r="E5" s="205"/>
      <c r="F5" s="205"/>
      <c r="G5" s="205"/>
      <c r="H5" s="205"/>
      <c r="I5" s="205"/>
      <c r="J5" s="205"/>
      <c r="K5" s="206"/>
    </row>
    <row r="6" spans="1:12" ht="75">
      <c r="A6" s="38" t="s">
        <v>169</v>
      </c>
      <c r="B6" s="38" t="s">
        <v>170</v>
      </c>
      <c r="C6" s="38" t="s">
        <v>171</v>
      </c>
      <c r="D6" s="38" t="s">
        <v>172</v>
      </c>
      <c r="E6" s="38" t="s">
        <v>173</v>
      </c>
      <c r="F6" s="38" t="s">
        <v>174</v>
      </c>
      <c r="G6" s="38" t="s">
        <v>175</v>
      </c>
      <c r="H6" s="38" t="s">
        <v>176</v>
      </c>
      <c r="I6" s="4" t="s">
        <v>177</v>
      </c>
      <c r="J6" s="4" t="s">
        <v>178</v>
      </c>
      <c r="K6" s="4" t="s">
        <v>179</v>
      </c>
    </row>
    <row r="7" spans="1:12">
      <c r="A7" s="56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2">
      <c r="A8" s="10" t="s">
        <v>180</v>
      </c>
      <c r="B8" s="57"/>
      <c r="C8" s="57"/>
      <c r="D8" s="57"/>
      <c r="E8" s="58">
        <f>SUM(E9:E12)</f>
        <v>0</v>
      </c>
      <c r="F8" s="57"/>
      <c r="G8" s="58">
        <f>SUM(G9:G12)</f>
        <v>0</v>
      </c>
      <c r="H8" s="58">
        <f>SUM(H9:H12)</f>
        <v>0</v>
      </c>
      <c r="I8" s="58">
        <f>SUM(I9:I12)</f>
        <v>0</v>
      </c>
      <c r="J8" s="58">
        <f>SUM(J9:J12)</f>
        <v>0</v>
      </c>
      <c r="K8" s="58">
        <f>SUM(K9:K12)</f>
        <v>0</v>
      </c>
    </row>
    <row r="9" spans="1:12">
      <c r="A9" s="59" t="s">
        <v>181</v>
      </c>
      <c r="B9" s="60"/>
      <c r="C9" s="60"/>
      <c r="D9" s="60"/>
      <c r="E9" s="61"/>
      <c r="F9" s="52"/>
      <c r="G9" s="61"/>
      <c r="H9" s="61"/>
      <c r="I9" s="61"/>
      <c r="J9" s="61"/>
      <c r="K9" s="61">
        <v>0</v>
      </c>
      <c r="L9" s="53"/>
    </row>
    <row r="10" spans="1:12">
      <c r="A10" s="59" t="s">
        <v>182</v>
      </c>
      <c r="B10" s="60"/>
      <c r="C10" s="60"/>
      <c r="D10" s="60"/>
      <c r="E10" s="61"/>
      <c r="F10" s="52"/>
      <c r="G10" s="61"/>
      <c r="H10" s="61"/>
      <c r="I10" s="61"/>
      <c r="J10" s="61"/>
      <c r="K10" s="61">
        <v>0</v>
      </c>
      <c r="L10" s="53"/>
    </row>
    <row r="11" spans="1:12">
      <c r="A11" s="59" t="s">
        <v>183</v>
      </c>
      <c r="B11" s="60"/>
      <c r="C11" s="60"/>
      <c r="D11" s="60"/>
      <c r="E11" s="61"/>
      <c r="F11" s="52"/>
      <c r="G11" s="61"/>
      <c r="H11" s="61"/>
      <c r="I11" s="61"/>
      <c r="J11" s="61"/>
      <c r="K11" s="61">
        <v>0</v>
      </c>
      <c r="L11" s="53"/>
    </row>
    <row r="12" spans="1:12">
      <c r="A12" s="59" t="s">
        <v>184</v>
      </c>
      <c r="B12" s="60"/>
      <c r="C12" s="60"/>
      <c r="D12" s="60"/>
      <c r="E12" s="61"/>
      <c r="F12" s="52"/>
      <c r="G12" s="61"/>
      <c r="H12" s="61"/>
      <c r="I12" s="61"/>
      <c r="J12" s="61"/>
      <c r="K12" s="61">
        <v>0</v>
      </c>
      <c r="L12" s="53"/>
    </row>
    <row r="13" spans="1:12">
      <c r="A13" s="62" t="s">
        <v>150</v>
      </c>
      <c r="B13" s="63"/>
      <c r="C13" s="63"/>
      <c r="D13" s="63"/>
      <c r="E13" s="64"/>
      <c r="F13" s="11"/>
      <c r="G13" s="64"/>
      <c r="H13" s="64"/>
      <c r="I13" s="64"/>
      <c r="J13" s="64"/>
      <c r="K13" s="64"/>
    </row>
    <row r="14" spans="1:12">
      <c r="A14" s="10" t="s">
        <v>185</v>
      </c>
      <c r="B14" s="57"/>
      <c r="C14" s="57"/>
      <c r="D14" s="57"/>
      <c r="E14" s="58">
        <f>SUM(E15:E18)</f>
        <v>0</v>
      </c>
      <c r="F14" s="57"/>
      <c r="G14" s="58">
        <f>SUM(G15:G18)</f>
        <v>0</v>
      </c>
      <c r="H14" s="58">
        <f>SUM(H15:H18)</f>
        <v>0</v>
      </c>
      <c r="I14" s="58">
        <f>SUM(I15:I18)</f>
        <v>0</v>
      </c>
      <c r="J14" s="58">
        <f>SUM(J15:J18)</f>
        <v>0</v>
      </c>
      <c r="K14" s="58">
        <f>SUM(K15:K18)</f>
        <v>0</v>
      </c>
    </row>
    <row r="15" spans="1:12">
      <c r="A15" s="59" t="s">
        <v>186</v>
      </c>
      <c r="B15" s="60"/>
      <c r="C15" s="60"/>
      <c r="D15" s="60"/>
      <c r="E15" s="61"/>
      <c r="F15" s="52"/>
      <c r="G15" s="61"/>
      <c r="H15" s="61"/>
      <c r="I15" s="61"/>
      <c r="J15" s="61"/>
      <c r="K15" s="61">
        <v>0</v>
      </c>
      <c r="L15" s="53"/>
    </row>
    <row r="16" spans="1:12">
      <c r="A16" s="59" t="s">
        <v>187</v>
      </c>
      <c r="B16" s="60"/>
      <c r="C16" s="60"/>
      <c r="D16" s="60"/>
      <c r="E16" s="61"/>
      <c r="F16" s="52"/>
      <c r="G16" s="61"/>
      <c r="H16" s="61"/>
      <c r="I16" s="61"/>
      <c r="J16" s="61"/>
      <c r="K16" s="61">
        <v>0</v>
      </c>
      <c r="L16" s="53"/>
    </row>
    <row r="17" spans="1:11">
      <c r="A17" s="59" t="s">
        <v>188</v>
      </c>
      <c r="B17" s="60"/>
      <c r="C17" s="60"/>
      <c r="D17" s="60"/>
      <c r="E17" s="61"/>
      <c r="F17" s="52"/>
      <c r="G17" s="61"/>
      <c r="H17" s="61"/>
      <c r="I17" s="61"/>
      <c r="J17" s="61"/>
      <c r="K17" s="61">
        <v>0</v>
      </c>
    </row>
    <row r="18" spans="1:11">
      <c r="A18" s="59" t="s">
        <v>189</v>
      </c>
      <c r="B18" s="60"/>
      <c r="C18" s="60"/>
      <c r="D18" s="60"/>
      <c r="E18" s="61"/>
      <c r="F18" s="52"/>
      <c r="G18" s="61"/>
      <c r="H18" s="61"/>
      <c r="I18" s="61"/>
      <c r="J18" s="61"/>
      <c r="K18" s="61">
        <v>0</v>
      </c>
    </row>
    <row r="19" spans="1:11">
      <c r="A19" s="62" t="s">
        <v>150</v>
      </c>
      <c r="B19" s="63"/>
      <c r="C19" s="63"/>
      <c r="D19" s="63"/>
      <c r="E19" s="64"/>
      <c r="F19" s="11"/>
      <c r="G19" s="64"/>
      <c r="H19" s="64"/>
      <c r="I19" s="64"/>
      <c r="J19" s="64"/>
      <c r="K19" s="64"/>
    </row>
    <row r="20" spans="1:11">
      <c r="A20" s="10" t="s">
        <v>190</v>
      </c>
      <c r="B20" s="57"/>
      <c r="C20" s="57"/>
      <c r="D20" s="57"/>
      <c r="E20" s="58">
        <f>E8+E14</f>
        <v>0</v>
      </c>
      <c r="F20" s="57"/>
      <c r="G20" s="58">
        <f>G8+G14</f>
        <v>0</v>
      </c>
      <c r="H20" s="58">
        <f>H8+H14</f>
        <v>0</v>
      </c>
      <c r="I20" s="58">
        <f>I8+I14</f>
        <v>0</v>
      </c>
      <c r="J20" s="58">
        <f>J8+J14</f>
        <v>0</v>
      </c>
      <c r="K20" s="58">
        <f>K8+K14</f>
        <v>0</v>
      </c>
    </row>
    <row r="21" spans="1:11">
      <c r="A21" s="65"/>
      <c r="B21" s="66"/>
      <c r="C21" s="66"/>
      <c r="D21" s="66"/>
      <c r="E21" s="66"/>
      <c r="F21" s="66"/>
      <c r="G21" s="67"/>
      <c r="H21" s="67"/>
      <c r="I21" s="67"/>
      <c r="J21" s="67"/>
      <c r="K21" s="67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zoomScaleNormal="100" workbookViewId="0">
      <selection activeCell="A15" sqref="A15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200" t="s">
        <v>191</v>
      </c>
      <c r="B1" s="200"/>
      <c r="C1" s="200"/>
      <c r="D1" s="200"/>
      <c r="E1" s="55"/>
      <c r="F1" s="55"/>
      <c r="G1" s="55"/>
      <c r="H1" s="55"/>
      <c r="I1" s="55"/>
      <c r="J1" s="55"/>
      <c r="K1" s="55"/>
    </row>
    <row r="2" spans="1:11">
      <c r="A2" s="201" t="s">
        <v>122</v>
      </c>
      <c r="B2" s="202"/>
      <c r="C2" s="202"/>
      <c r="D2" s="203"/>
    </row>
    <row r="3" spans="1:11">
      <c r="A3" s="204" t="s">
        <v>192</v>
      </c>
      <c r="B3" s="205"/>
      <c r="C3" s="205"/>
      <c r="D3" s="206"/>
    </row>
    <row r="4" spans="1:11">
      <c r="A4" s="207" t="s">
        <v>168</v>
      </c>
      <c r="B4" s="208"/>
      <c r="C4" s="208"/>
      <c r="D4" s="209"/>
    </row>
    <row r="5" spans="1:11">
      <c r="A5" s="210" t="s">
        <v>2</v>
      </c>
      <c r="B5" s="211"/>
      <c r="C5" s="211"/>
      <c r="D5" s="212"/>
    </row>
    <row r="7" spans="1:11" ht="30">
      <c r="A7" s="68" t="s">
        <v>4</v>
      </c>
      <c r="B7" s="38" t="s">
        <v>193</v>
      </c>
      <c r="C7" s="38" t="s">
        <v>194</v>
      </c>
      <c r="D7" s="38" t="s">
        <v>195</v>
      </c>
    </row>
    <row r="8" spans="1:11">
      <c r="A8" s="16" t="s">
        <v>196</v>
      </c>
      <c r="B8" s="69">
        <f>SUM(B9:B11)</f>
        <v>438548717</v>
      </c>
      <c r="C8" s="69">
        <f>SUM(C9:C11)</f>
        <v>568206651.94999993</v>
      </c>
      <c r="D8" s="69">
        <f>SUM(D9:D11)</f>
        <v>567971557.06999993</v>
      </c>
    </row>
    <row r="9" spans="1:11">
      <c r="A9" s="70" t="s">
        <v>197</v>
      </c>
      <c r="B9" s="71">
        <v>335346107</v>
      </c>
      <c r="C9" s="71">
        <v>434819386.27999997</v>
      </c>
      <c r="D9" s="71">
        <v>434584291.39999998</v>
      </c>
    </row>
    <row r="10" spans="1:11">
      <c r="A10" s="70" t="s">
        <v>198</v>
      </c>
      <c r="B10" s="71">
        <v>103202610</v>
      </c>
      <c r="C10" s="71">
        <v>133387265.67</v>
      </c>
      <c r="D10" s="71">
        <v>133387265.67</v>
      </c>
    </row>
    <row r="11" spans="1:11">
      <c r="A11" s="70" t="s">
        <v>199</v>
      </c>
      <c r="B11" s="71">
        <v>0</v>
      </c>
      <c r="C11" s="71">
        <v>0</v>
      </c>
      <c r="D11" s="71">
        <v>0</v>
      </c>
    </row>
    <row r="12" spans="1:11">
      <c r="A12" s="13"/>
      <c r="B12" s="72"/>
      <c r="C12" s="72"/>
      <c r="D12" s="72"/>
    </row>
    <row r="13" spans="1:11">
      <c r="A13" s="16" t="s">
        <v>200</v>
      </c>
      <c r="B13" s="69">
        <f>SUM(B14:B15)</f>
        <v>420366449</v>
      </c>
      <c r="C13" s="69">
        <f t="shared" ref="C13:D13" si="0">SUM(C14:C15)</f>
        <v>445626247.50999999</v>
      </c>
      <c r="D13" s="69">
        <f t="shared" si="0"/>
        <v>440624682.55000001</v>
      </c>
    </row>
    <row r="14" spans="1:11">
      <c r="A14" s="70" t="s">
        <v>201</v>
      </c>
      <c r="B14" s="71">
        <v>320346107</v>
      </c>
      <c r="C14" s="71">
        <v>342148366.57999998</v>
      </c>
      <c r="D14" s="71">
        <v>341878470.81</v>
      </c>
    </row>
    <row r="15" spans="1:11">
      <c r="A15" s="70" t="s">
        <v>202</v>
      </c>
      <c r="B15" s="71">
        <v>100020342</v>
      </c>
      <c r="C15" s="71">
        <v>103477880.93000001</v>
      </c>
      <c r="D15" s="71">
        <v>98746211.739999995</v>
      </c>
    </row>
    <row r="16" spans="1:11">
      <c r="A16" s="13"/>
      <c r="B16" s="72"/>
      <c r="C16" s="72"/>
      <c r="D16" s="72"/>
    </row>
    <row r="17" spans="1:4">
      <c r="A17" s="16" t="s">
        <v>203</v>
      </c>
      <c r="B17" s="73">
        <v>0</v>
      </c>
      <c r="C17" s="69">
        <f>C18+C19</f>
        <v>8565777.8900000006</v>
      </c>
      <c r="D17" s="69">
        <f>D18+D19</f>
        <v>8565777.8900000006</v>
      </c>
    </row>
    <row r="18" spans="1:4">
      <c r="A18" s="70" t="s">
        <v>204</v>
      </c>
      <c r="B18" s="74">
        <v>0</v>
      </c>
      <c r="C18" s="71">
        <v>6317297.6799999997</v>
      </c>
      <c r="D18" s="71">
        <v>6317297.6799999997</v>
      </c>
    </row>
    <row r="19" spans="1:4">
      <c r="A19" s="70" t="s">
        <v>205</v>
      </c>
      <c r="B19" s="74">
        <v>0</v>
      </c>
      <c r="C19" s="71">
        <v>2248480.21</v>
      </c>
      <c r="D19" s="75">
        <v>2248480.21</v>
      </c>
    </row>
    <row r="20" spans="1:4">
      <c r="A20" s="13"/>
      <c r="B20" s="72"/>
      <c r="C20" s="72"/>
      <c r="D20" s="72"/>
    </row>
    <row r="21" spans="1:4">
      <c r="A21" s="16" t="s">
        <v>206</v>
      </c>
      <c r="B21" s="69">
        <f>B8-B13+B17</f>
        <v>18182268</v>
      </c>
      <c r="C21" s="69">
        <f>C8-C13+C17</f>
        <v>131146182.32999994</v>
      </c>
      <c r="D21" s="69">
        <f>D8-D13+D17</f>
        <v>135912652.40999991</v>
      </c>
    </row>
    <row r="22" spans="1:4">
      <c r="A22" s="16"/>
      <c r="B22" s="72"/>
      <c r="C22" s="72"/>
      <c r="D22" s="72"/>
    </row>
    <row r="23" spans="1:4">
      <c r="A23" s="16" t="s">
        <v>207</v>
      </c>
      <c r="B23" s="69">
        <f>B21-B11</f>
        <v>18182268</v>
      </c>
      <c r="C23" s="69">
        <f>C21-C11</f>
        <v>131146182.32999994</v>
      </c>
      <c r="D23" s="69">
        <f>D21-D11</f>
        <v>135912652.40999991</v>
      </c>
    </row>
    <row r="24" spans="1:4">
      <c r="A24" s="16"/>
      <c r="B24" s="76"/>
      <c r="C24" s="76"/>
      <c r="D24" s="76"/>
    </row>
    <row r="25" spans="1:4">
      <c r="A25" s="77" t="s">
        <v>208</v>
      </c>
      <c r="B25" s="69">
        <f>B23-B17</f>
        <v>18182268</v>
      </c>
      <c r="C25" s="69">
        <f>C23-C17</f>
        <v>122580404.43999994</v>
      </c>
      <c r="D25" s="69">
        <f>D23-D17</f>
        <v>127346874.51999991</v>
      </c>
    </row>
    <row r="26" spans="1:4">
      <c r="A26" s="78"/>
      <c r="B26" s="79"/>
      <c r="C26" s="79"/>
      <c r="D26" s="79"/>
    </row>
    <row r="27" spans="1:4">
      <c r="A27" s="1"/>
    </row>
    <row r="28" spans="1:4">
      <c r="A28" s="68" t="s">
        <v>209</v>
      </c>
      <c r="B28" s="38" t="s">
        <v>210</v>
      </c>
      <c r="C28" s="38" t="s">
        <v>194</v>
      </c>
      <c r="D28" s="38" t="s">
        <v>211</v>
      </c>
    </row>
    <row r="29" spans="1:4">
      <c r="A29" s="16" t="s">
        <v>212</v>
      </c>
      <c r="B29" s="58">
        <f>SUM(B30:B31)</f>
        <v>2500000</v>
      </c>
      <c r="C29" s="58">
        <f>SUM(C30:C31)</f>
        <v>1551372.15</v>
      </c>
      <c r="D29" s="58">
        <f>SUM(D30:D31)</f>
        <v>1551372.15</v>
      </c>
    </row>
    <row r="30" spans="1:4">
      <c r="A30" s="70" t="s">
        <v>213</v>
      </c>
      <c r="B30" s="80">
        <v>0</v>
      </c>
      <c r="C30" s="80">
        <v>0</v>
      </c>
      <c r="D30" s="80">
        <v>0</v>
      </c>
    </row>
    <row r="31" spans="1:4">
      <c r="A31" s="70" t="s">
        <v>214</v>
      </c>
      <c r="B31" s="80">
        <v>2500000</v>
      </c>
      <c r="C31" s="80">
        <v>1551372.15</v>
      </c>
      <c r="D31" s="80">
        <v>1551372.15</v>
      </c>
    </row>
    <row r="32" spans="1:4">
      <c r="A32" s="11"/>
      <c r="B32" s="64"/>
      <c r="C32" s="64"/>
      <c r="D32" s="64"/>
    </row>
    <row r="33" spans="1:4">
      <c r="A33" s="16" t="s">
        <v>215</v>
      </c>
      <c r="B33" s="58">
        <f>B25+B29</f>
        <v>20682268</v>
      </c>
      <c r="C33" s="58">
        <f>C25+C29</f>
        <v>124131776.58999994</v>
      </c>
      <c r="D33" s="58">
        <f>D25+D29</f>
        <v>128898246.66999991</v>
      </c>
    </row>
    <row r="34" spans="1:4">
      <c r="A34" s="65"/>
      <c r="B34" s="81"/>
      <c r="C34" s="81"/>
      <c r="D34" s="81"/>
    </row>
    <row r="35" spans="1:4">
      <c r="A35" s="1"/>
    </row>
    <row r="36" spans="1:4" ht="30">
      <c r="A36" s="68" t="s">
        <v>209</v>
      </c>
      <c r="B36" s="38" t="s">
        <v>216</v>
      </c>
      <c r="C36" s="38" t="s">
        <v>194</v>
      </c>
      <c r="D36" s="38" t="s">
        <v>195</v>
      </c>
    </row>
    <row r="37" spans="1:4">
      <c r="A37" s="16" t="s">
        <v>217</v>
      </c>
      <c r="B37" s="58">
        <f>SUM(B38:B39)</f>
        <v>0</v>
      </c>
      <c r="C37" s="58">
        <f>SUM(C38:C39)</f>
        <v>0</v>
      </c>
      <c r="D37" s="58">
        <f>SUM(D38:D39)</f>
        <v>0</v>
      </c>
    </row>
    <row r="38" spans="1:4">
      <c r="A38" s="70" t="s">
        <v>218</v>
      </c>
      <c r="B38" s="61"/>
      <c r="C38" s="61"/>
      <c r="D38" s="61"/>
    </row>
    <row r="39" spans="1:4">
      <c r="A39" s="70" t="s">
        <v>219</v>
      </c>
      <c r="B39" s="61"/>
      <c r="C39" s="61"/>
      <c r="D39" s="61"/>
    </row>
    <row r="40" spans="1:4">
      <c r="A40" s="16" t="s">
        <v>220</v>
      </c>
      <c r="B40" s="58">
        <f>SUM(B41:B42)</f>
        <v>18182268</v>
      </c>
      <c r="C40" s="58">
        <f>SUM(C41:C42)</f>
        <v>3182268</v>
      </c>
      <c r="D40" s="58">
        <f>SUM(D41:D42)</f>
        <v>3182268</v>
      </c>
    </row>
    <row r="41" spans="1:4">
      <c r="A41" s="70" t="s">
        <v>221</v>
      </c>
      <c r="B41" s="80">
        <v>15000000</v>
      </c>
      <c r="C41" s="80">
        <v>0</v>
      </c>
      <c r="D41" s="80">
        <v>0</v>
      </c>
    </row>
    <row r="42" spans="1:4">
      <c r="A42" s="70" t="s">
        <v>222</v>
      </c>
      <c r="B42" s="80">
        <v>3182268</v>
      </c>
      <c r="C42" s="80">
        <v>3182268</v>
      </c>
      <c r="D42" s="80">
        <v>3182268</v>
      </c>
    </row>
    <row r="43" spans="1:4">
      <c r="A43" s="11"/>
      <c r="B43" s="64"/>
      <c r="C43" s="64"/>
      <c r="D43" s="64"/>
    </row>
    <row r="44" spans="1:4">
      <c r="A44" s="16" t="s">
        <v>223</v>
      </c>
      <c r="B44" s="58">
        <f>B37-B40</f>
        <v>-18182268</v>
      </c>
      <c r="C44" s="58">
        <f>C37-C40</f>
        <v>-3182268</v>
      </c>
      <c r="D44" s="58">
        <f>D37-D40</f>
        <v>-3182268</v>
      </c>
    </row>
    <row r="45" spans="1:4">
      <c r="A45" s="82"/>
      <c r="B45" s="83"/>
      <c r="C45" s="83"/>
      <c r="D45" s="83"/>
    </row>
    <row r="47" spans="1:4" ht="30">
      <c r="A47" s="68" t="s">
        <v>209</v>
      </c>
      <c r="B47" s="38" t="s">
        <v>216</v>
      </c>
      <c r="C47" s="38" t="s">
        <v>194</v>
      </c>
      <c r="D47" s="38" t="s">
        <v>195</v>
      </c>
    </row>
    <row r="48" spans="1:4">
      <c r="A48" s="84" t="s">
        <v>224</v>
      </c>
      <c r="B48" s="85">
        <v>335346107</v>
      </c>
      <c r="C48" s="85">
        <v>434819386.27999997</v>
      </c>
      <c r="D48" s="85">
        <v>434584291.39999998</v>
      </c>
    </row>
    <row r="49" spans="1:4">
      <c r="A49" s="86" t="s">
        <v>225</v>
      </c>
      <c r="B49" s="58">
        <f>B50-B51</f>
        <v>-15000000</v>
      </c>
      <c r="C49" s="58">
        <f>C50-C51</f>
        <v>0</v>
      </c>
      <c r="D49" s="58">
        <f>D50-D51</f>
        <v>0</v>
      </c>
    </row>
    <row r="50" spans="1:4">
      <c r="A50" s="87" t="s">
        <v>218</v>
      </c>
      <c r="B50" s="61"/>
      <c r="C50" s="61"/>
      <c r="D50" s="61"/>
    </row>
    <row r="51" spans="1:4">
      <c r="A51" s="87" t="s">
        <v>221</v>
      </c>
      <c r="B51" s="80">
        <v>15000000</v>
      </c>
      <c r="C51" s="80">
        <v>0</v>
      </c>
      <c r="D51" s="80">
        <v>0</v>
      </c>
    </row>
    <row r="52" spans="1:4">
      <c r="A52" s="11"/>
      <c r="B52" s="64"/>
      <c r="C52" s="64"/>
      <c r="D52" s="64"/>
    </row>
    <row r="53" spans="1:4">
      <c r="A53" s="70" t="s">
        <v>201</v>
      </c>
      <c r="B53" s="80">
        <v>320346107</v>
      </c>
      <c r="C53" s="80">
        <v>342148366.57999998</v>
      </c>
      <c r="D53" s="80">
        <v>341878470.81</v>
      </c>
    </row>
    <row r="54" spans="1:4">
      <c r="A54" s="11"/>
      <c r="B54" s="64"/>
      <c r="C54" s="64"/>
      <c r="D54" s="64"/>
    </row>
    <row r="55" spans="1:4">
      <c r="A55" s="70" t="s">
        <v>204</v>
      </c>
      <c r="B55" s="88"/>
      <c r="C55" s="80">
        <v>6317297.6799999997</v>
      </c>
      <c r="D55" s="80">
        <v>6317297.6799999997</v>
      </c>
    </row>
    <row r="56" spans="1:4">
      <c r="A56" s="11"/>
      <c r="B56" s="64"/>
      <c r="C56" s="64"/>
      <c r="D56" s="64"/>
    </row>
    <row r="57" spans="1:4" ht="30">
      <c r="A57" s="77" t="s">
        <v>226</v>
      </c>
      <c r="B57" s="58">
        <f>B48+B49-B53-B55</f>
        <v>0</v>
      </c>
      <c r="C57" s="58">
        <f>C48+C49-C53+C55</f>
        <v>98988317.379999995</v>
      </c>
      <c r="D57" s="58">
        <f>D48+D49-D53+D55</f>
        <v>99023118.269999981</v>
      </c>
    </row>
    <row r="58" spans="1:4">
      <c r="A58" s="89"/>
      <c r="B58" s="90"/>
      <c r="C58" s="90"/>
      <c r="D58" s="90"/>
    </row>
    <row r="59" spans="1:4">
      <c r="A59" s="77" t="s">
        <v>227</v>
      </c>
      <c r="B59" s="58">
        <f>B57-B49</f>
        <v>15000000</v>
      </c>
      <c r="C59" s="58">
        <f>C57-C49</f>
        <v>98988317.379999995</v>
      </c>
      <c r="D59" s="58">
        <f>D57-D49</f>
        <v>99023118.269999981</v>
      </c>
    </row>
    <row r="60" spans="1:4">
      <c r="A60" s="65"/>
      <c r="B60" s="83"/>
      <c r="C60" s="83"/>
      <c r="D60" s="83"/>
    </row>
    <row r="62" spans="1:4" ht="30">
      <c r="A62" s="68" t="s">
        <v>209</v>
      </c>
      <c r="B62" s="38" t="s">
        <v>216</v>
      </c>
      <c r="C62" s="38" t="s">
        <v>194</v>
      </c>
      <c r="D62" s="38" t="s">
        <v>195</v>
      </c>
    </row>
    <row r="63" spans="1:4">
      <c r="A63" s="84" t="s">
        <v>198</v>
      </c>
      <c r="B63" s="91">
        <v>103202610</v>
      </c>
      <c r="C63" s="91">
        <v>133387265.67</v>
      </c>
      <c r="D63" s="91">
        <v>133387265.67</v>
      </c>
    </row>
    <row r="64" spans="1:4" ht="30">
      <c r="A64" s="86" t="s">
        <v>228</v>
      </c>
      <c r="B64" s="69">
        <f>B65-B66</f>
        <v>-3182268</v>
      </c>
      <c r="C64" s="69">
        <f>C65-C66</f>
        <v>-3182268</v>
      </c>
      <c r="D64" s="69">
        <f>D65-D66</f>
        <v>-3182268</v>
      </c>
    </row>
    <row r="65" spans="1:4">
      <c r="A65" s="87" t="s">
        <v>219</v>
      </c>
      <c r="B65" s="92"/>
      <c r="C65" s="92"/>
      <c r="D65" s="92"/>
    </row>
    <row r="66" spans="1:4">
      <c r="A66" s="87" t="s">
        <v>222</v>
      </c>
      <c r="B66" s="71">
        <v>3182268</v>
      </c>
      <c r="C66" s="71">
        <v>3182268</v>
      </c>
      <c r="D66" s="71">
        <v>3182268</v>
      </c>
    </row>
    <row r="67" spans="1:4">
      <c r="A67" s="11"/>
      <c r="B67" s="72"/>
      <c r="C67" s="72"/>
      <c r="D67" s="72"/>
    </row>
    <row r="68" spans="1:4">
      <c r="A68" s="70" t="s">
        <v>229</v>
      </c>
      <c r="B68" s="71">
        <v>100020342</v>
      </c>
      <c r="C68" s="71">
        <v>103477880.93000001</v>
      </c>
      <c r="D68" s="71">
        <v>98746211.739999995</v>
      </c>
    </row>
    <row r="69" spans="1:4">
      <c r="A69" s="11"/>
      <c r="B69" s="72"/>
      <c r="C69" s="72"/>
      <c r="D69" s="72"/>
    </row>
    <row r="70" spans="1:4">
      <c r="A70" s="70" t="s">
        <v>205</v>
      </c>
      <c r="B70" s="93">
        <v>0</v>
      </c>
      <c r="C70" s="71">
        <v>2248480.21</v>
      </c>
      <c r="D70" s="71">
        <v>2248480.21</v>
      </c>
    </row>
    <row r="71" spans="1:4">
      <c r="A71" s="11"/>
      <c r="B71" s="72"/>
      <c r="C71" s="72"/>
      <c r="D71" s="72"/>
    </row>
    <row r="72" spans="1:4" ht="30">
      <c r="A72" s="77" t="s">
        <v>230</v>
      </c>
      <c r="B72" s="69">
        <f>B63+B64-B68+B70</f>
        <v>0</v>
      </c>
      <c r="C72" s="69">
        <f>C63+C64-C68+C70</f>
        <v>28975596.949999996</v>
      </c>
      <c r="D72" s="69">
        <f>D63+D64-D68+D70</f>
        <v>33707266.140000008</v>
      </c>
    </row>
    <row r="73" spans="1:4">
      <c r="A73" s="11"/>
      <c r="B73" s="72"/>
      <c r="C73" s="72"/>
      <c r="D73" s="72"/>
    </row>
    <row r="74" spans="1:4">
      <c r="A74" s="77" t="s">
        <v>231</v>
      </c>
      <c r="B74" s="69">
        <f>B72-B64</f>
        <v>3182268</v>
      </c>
      <c r="C74" s="69">
        <f>C72-C64</f>
        <v>32157864.949999996</v>
      </c>
      <c r="D74" s="69">
        <f>D72-D64</f>
        <v>36889534.140000008</v>
      </c>
    </row>
    <row r="75" spans="1:4">
      <c r="A75" s="65"/>
      <c r="B75" s="67"/>
      <c r="C75" s="67"/>
      <c r="D75" s="67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90" zoomScaleNormal="90" workbookViewId="0">
      <selection activeCell="A21" sqref="A21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  <col min="8" max="8" width="16" bestFit="1" customWidth="1"/>
  </cols>
  <sheetData>
    <row r="1" spans="1:8" ht="21">
      <c r="A1" s="218" t="s">
        <v>232</v>
      </c>
      <c r="B1" s="218"/>
      <c r="C1" s="218"/>
      <c r="D1" s="218"/>
      <c r="E1" s="218"/>
      <c r="F1" s="218"/>
      <c r="G1" s="218"/>
      <c r="H1" s="94"/>
    </row>
    <row r="2" spans="1:8">
      <c r="A2" s="201" t="s">
        <v>122</v>
      </c>
      <c r="B2" s="202"/>
      <c r="C2" s="202"/>
      <c r="D2" s="202"/>
      <c r="E2" s="202"/>
      <c r="F2" s="202"/>
      <c r="G2" s="203"/>
    </row>
    <row r="3" spans="1:8">
      <c r="A3" s="204" t="s">
        <v>233</v>
      </c>
      <c r="B3" s="205"/>
      <c r="C3" s="205"/>
      <c r="D3" s="205"/>
      <c r="E3" s="205"/>
      <c r="F3" s="205"/>
      <c r="G3" s="206"/>
    </row>
    <row r="4" spans="1:8">
      <c r="A4" s="207" t="s">
        <v>168</v>
      </c>
      <c r="B4" s="208"/>
      <c r="C4" s="208"/>
      <c r="D4" s="208"/>
      <c r="E4" s="208"/>
      <c r="F4" s="208"/>
      <c r="G4" s="209"/>
    </row>
    <row r="5" spans="1:8">
      <c r="A5" s="210" t="s">
        <v>2</v>
      </c>
      <c r="B5" s="211"/>
      <c r="C5" s="211"/>
      <c r="D5" s="211"/>
      <c r="E5" s="211"/>
      <c r="F5" s="211"/>
      <c r="G5" s="212"/>
    </row>
    <row r="6" spans="1:8">
      <c r="A6" s="215" t="s">
        <v>234</v>
      </c>
      <c r="B6" s="217" t="s">
        <v>235</v>
      </c>
      <c r="C6" s="217"/>
      <c r="D6" s="217"/>
      <c r="E6" s="217"/>
      <c r="F6" s="217"/>
      <c r="G6" s="217" t="s">
        <v>236</v>
      </c>
    </row>
    <row r="7" spans="1:8" ht="30">
      <c r="A7" s="216"/>
      <c r="B7" s="95" t="s">
        <v>237</v>
      </c>
      <c r="C7" s="38" t="s">
        <v>238</v>
      </c>
      <c r="D7" s="95" t="s">
        <v>239</v>
      </c>
      <c r="E7" s="95" t="s">
        <v>194</v>
      </c>
      <c r="F7" s="95" t="s">
        <v>240</v>
      </c>
      <c r="G7" s="217"/>
    </row>
    <row r="8" spans="1:8">
      <c r="A8" s="96" t="s">
        <v>241</v>
      </c>
      <c r="B8" s="72"/>
      <c r="C8" s="72"/>
      <c r="D8" s="72"/>
      <c r="E8" s="72"/>
      <c r="F8" s="72"/>
      <c r="G8" s="72"/>
    </row>
    <row r="9" spans="1:8">
      <c r="A9" s="70" t="s">
        <v>242</v>
      </c>
      <c r="B9" s="80">
        <v>77123000</v>
      </c>
      <c r="C9" s="80">
        <v>21009098.690000001</v>
      </c>
      <c r="D9" s="61">
        <f>B9+C9</f>
        <v>98132098.689999998</v>
      </c>
      <c r="E9" s="80">
        <v>82236398.769999996</v>
      </c>
      <c r="F9" s="80">
        <v>82174337.280000001</v>
      </c>
      <c r="G9" s="61">
        <f>F9-B9</f>
        <v>5051337.2800000012</v>
      </c>
      <c r="H9" s="97"/>
    </row>
    <row r="10" spans="1:8">
      <c r="A10" s="70" t="s">
        <v>243</v>
      </c>
      <c r="B10" s="80">
        <v>0</v>
      </c>
      <c r="C10" s="80">
        <v>0</v>
      </c>
      <c r="D10" s="61">
        <f t="shared" ref="D10:D15" si="0">B10+C10</f>
        <v>0</v>
      </c>
      <c r="E10" s="80">
        <v>0</v>
      </c>
      <c r="F10" s="80">
        <v>0</v>
      </c>
      <c r="G10" s="61">
        <f t="shared" ref="G10:G39" si="1">F10-B10</f>
        <v>0</v>
      </c>
    </row>
    <row r="11" spans="1:8">
      <c r="A11" s="70" t="s">
        <v>244</v>
      </c>
      <c r="B11" s="80">
        <v>491000</v>
      </c>
      <c r="C11" s="80">
        <v>0</v>
      </c>
      <c r="D11" s="61">
        <f t="shared" si="0"/>
        <v>491000</v>
      </c>
      <c r="E11" s="80">
        <v>103998.22</v>
      </c>
      <c r="F11" s="80">
        <v>103998.22</v>
      </c>
      <c r="G11" s="61">
        <f t="shared" si="1"/>
        <v>-387001.78</v>
      </c>
    </row>
    <row r="12" spans="1:8">
      <c r="A12" s="70" t="s">
        <v>245</v>
      </c>
      <c r="B12" s="80">
        <v>47154814</v>
      </c>
      <c r="C12" s="80">
        <v>14881026.07</v>
      </c>
      <c r="D12" s="61">
        <f t="shared" si="0"/>
        <v>62035840.07</v>
      </c>
      <c r="E12" s="80">
        <v>61691441.5</v>
      </c>
      <c r="F12" s="80">
        <v>61547932.109999999</v>
      </c>
      <c r="G12" s="61">
        <f t="shared" si="1"/>
        <v>14393118.109999999</v>
      </c>
    </row>
    <row r="13" spans="1:8">
      <c r="A13" s="70" t="s">
        <v>246</v>
      </c>
      <c r="B13" s="80">
        <v>1986000</v>
      </c>
      <c r="C13" s="80">
        <v>1926592</v>
      </c>
      <c r="D13" s="61">
        <f t="shared" si="0"/>
        <v>3912592</v>
      </c>
      <c r="E13" s="80">
        <v>4399912.01</v>
      </c>
      <c r="F13" s="80">
        <v>4399912.01</v>
      </c>
      <c r="G13" s="61">
        <f t="shared" si="1"/>
        <v>2413912.0099999998</v>
      </c>
    </row>
    <row r="14" spans="1:8">
      <c r="A14" s="70" t="s">
        <v>247</v>
      </c>
      <c r="B14" s="80">
        <v>5792000</v>
      </c>
      <c r="C14" s="80">
        <v>2420921</v>
      </c>
      <c r="D14" s="61">
        <f t="shared" si="0"/>
        <v>8212921</v>
      </c>
      <c r="E14" s="80">
        <v>8920358.8900000006</v>
      </c>
      <c r="F14" s="80">
        <v>8890834.8900000006</v>
      </c>
      <c r="G14" s="61">
        <f t="shared" si="1"/>
        <v>3098834.8900000006</v>
      </c>
    </row>
    <row r="15" spans="1:8">
      <c r="A15" s="70" t="s">
        <v>248</v>
      </c>
      <c r="B15" s="80">
        <v>0</v>
      </c>
      <c r="C15" s="80">
        <v>0</v>
      </c>
      <c r="D15" s="61">
        <f t="shared" si="0"/>
        <v>0</v>
      </c>
      <c r="E15" s="80">
        <v>0</v>
      </c>
      <c r="F15" s="80">
        <v>0</v>
      </c>
      <c r="G15" s="61">
        <f t="shared" si="1"/>
        <v>0</v>
      </c>
    </row>
    <row r="16" spans="1:8">
      <c r="A16" s="98" t="s">
        <v>249</v>
      </c>
      <c r="B16" s="61">
        <f t="shared" ref="B16:F16" si="2">SUM(B17:B27)</f>
        <v>199248343</v>
      </c>
      <c r="C16" s="61">
        <f t="shared" si="2"/>
        <v>11501833</v>
      </c>
      <c r="D16" s="61">
        <f t="shared" si="2"/>
        <v>210750176</v>
      </c>
      <c r="E16" s="61">
        <f t="shared" si="2"/>
        <v>240047026.72999999</v>
      </c>
      <c r="F16" s="61">
        <f t="shared" si="2"/>
        <v>240047026.72999999</v>
      </c>
      <c r="G16" s="61">
        <f t="shared" si="1"/>
        <v>40798683.729999989</v>
      </c>
    </row>
    <row r="17" spans="1:7">
      <c r="A17" s="99" t="s">
        <v>250</v>
      </c>
      <c r="B17" s="80">
        <v>125083610</v>
      </c>
      <c r="C17" s="80">
        <v>7755889</v>
      </c>
      <c r="D17" s="61">
        <f t="shared" ref="D17:D27" si="3">B17+C17</f>
        <v>132839499</v>
      </c>
      <c r="E17" s="80">
        <v>149290332.86000001</v>
      </c>
      <c r="F17" s="80">
        <v>149290332.86000001</v>
      </c>
      <c r="G17" s="61">
        <f t="shared" si="1"/>
        <v>24206722.860000014</v>
      </c>
    </row>
    <row r="18" spans="1:7">
      <c r="A18" s="99" t="s">
        <v>251</v>
      </c>
      <c r="B18" s="80">
        <v>34075754</v>
      </c>
      <c r="C18" s="80">
        <v>5271987</v>
      </c>
      <c r="D18" s="61">
        <f t="shared" si="3"/>
        <v>39347741</v>
      </c>
      <c r="E18" s="80">
        <v>41205379.020000003</v>
      </c>
      <c r="F18" s="80">
        <v>41205379.020000003</v>
      </c>
      <c r="G18" s="61">
        <f t="shared" si="1"/>
        <v>7129625.0200000033</v>
      </c>
    </row>
    <row r="19" spans="1:7">
      <c r="A19" s="99" t="s">
        <v>252</v>
      </c>
      <c r="B19" s="80">
        <v>13415876</v>
      </c>
      <c r="C19" s="80">
        <v>-1790014</v>
      </c>
      <c r="D19" s="61">
        <f t="shared" si="3"/>
        <v>11625862</v>
      </c>
      <c r="E19" s="80">
        <v>18840166.629999999</v>
      </c>
      <c r="F19" s="80">
        <v>18840166.629999999</v>
      </c>
      <c r="G19" s="61">
        <f t="shared" si="1"/>
        <v>5424290.629999999</v>
      </c>
    </row>
    <row r="20" spans="1:7">
      <c r="A20" s="99" t="s">
        <v>253</v>
      </c>
      <c r="B20" s="61"/>
      <c r="C20" s="61"/>
      <c r="D20" s="61">
        <f t="shared" si="3"/>
        <v>0</v>
      </c>
      <c r="E20" s="61"/>
      <c r="F20" s="61"/>
      <c r="G20" s="61">
        <f t="shared" si="1"/>
        <v>0</v>
      </c>
    </row>
    <row r="21" spans="1:7">
      <c r="A21" s="99" t="s">
        <v>254</v>
      </c>
      <c r="B21" s="61"/>
      <c r="C21" s="61"/>
      <c r="D21" s="61">
        <f t="shared" si="3"/>
        <v>0</v>
      </c>
      <c r="E21" s="61"/>
      <c r="F21" s="61"/>
      <c r="G21" s="61">
        <f t="shared" si="1"/>
        <v>0</v>
      </c>
    </row>
    <row r="22" spans="1:7">
      <c r="A22" s="99" t="s">
        <v>255</v>
      </c>
      <c r="B22" s="80">
        <v>3830173</v>
      </c>
      <c r="C22" s="80">
        <v>-1518294</v>
      </c>
      <c r="D22" s="61">
        <f t="shared" si="3"/>
        <v>2311879</v>
      </c>
      <c r="E22" s="80">
        <v>4411753.8899999997</v>
      </c>
      <c r="F22" s="80">
        <v>4411753.8899999997</v>
      </c>
      <c r="G22" s="61">
        <f t="shared" si="1"/>
        <v>581580.88999999966</v>
      </c>
    </row>
    <row r="23" spans="1:7">
      <c r="A23" s="99" t="s">
        <v>256</v>
      </c>
      <c r="B23" s="61"/>
      <c r="C23" s="61"/>
      <c r="D23" s="61">
        <f t="shared" si="3"/>
        <v>0</v>
      </c>
      <c r="E23" s="61"/>
      <c r="F23" s="61"/>
      <c r="G23" s="61">
        <f t="shared" si="1"/>
        <v>0</v>
      </c>
    </row>
    <row r="24" spans="1:7">
      <c r="A24" s="99" t="s">
        <v>257</v>
      </c>
      <c r="B24" s="61"/>
      <c r="C24" s="61"/>
      <c r="D24" s="61">
        <f t="shared" si="3"/>
        <v>0</v>
      </c>
      <c r="E24" s="61"/>
      <c r="F24" s="61"/>
      <c r="G24" s="61">
        <f t="shared" si="1"/>
        <v>0</v>
      </c>
    </row>
    <row r="25" spans="1:7">
      <c r="A25" s="99" t="s">
        <v>258</v>
      </c>
      <c r="B25" s="80">
        <v>4532740</v>
      </c>
      <c r="C25" s="80">
        <v>-1578492</v>
      </c>
      <c r="D25" s="61">
        <f t="shared" si="3"/>
        <v>2954248</v>
      </c>
      <c r="E25" s="80">
        <v>1633975.88</v>
      </c>
      <c r="F25" s="80">
        <v>1633975.88</v>
      </c>
      <c r="G25" s="61">
        <f t="shared" si="1"/>
        <v>-2898764.12</v>
      </c>
    </row>
    <row r="26" spans="1:7">
      <c r="A26" s="99" t="s">
        <v>259</v>
      </c>
      <c r="B26" s="80">
        <v>18310190</v>
      </c>
      <c r="C26" s="80">
        <v>3360757</v>
      </c>
      <c r="D26" s="61">
        <f t="shared" si="3"/>
        <v>21670947</v>
      </c>
      <c r="E26" s="80">
        <v>24665418.449999999</v>
      </c>
      <c r="F26" s="80">
        <v>24665418.449999999</v>
      </c>
      <c r="G26" s="61">
        <f t="shared" si="1"/>
        <v>6355228.4499999993</v>
      </c>
    </row>
    <row r="27" spans="1:7">
      <c r="A27" s="99" t="s">
        <v>260</v>
      </c>
      <c r="B27" s="80">
        <v>0</v>
      </c>
      <c r="C27" s="80">
        <v>0</v>
      </c>
      <c r="D27" s="61">
        <f t="shared" si="3"/>
        <v>0</v>
      </c>
      <c r="E27" s="80">
        <v>0</v>
      </c>
      <c r="F27" s="80">
        <v>0</v>
      </c>
      <c r="G27" s="61">
        <f t="shared" si="1"/>
        <v>0</v>
      </c>
    </row>
    <row r="28" spans="1:7">
      <c r="A28" s="70" t="s">
        <v>261</v>
      </c>
      <c r="B28" s="61">
        <f>SUM(B29:B33)</f>
        <v>1947950</v>
      </c>
      <c r="C28" s="61">
        <f t="shared" ref="C28:F28" si="4">SUM(C29:C33)</f>
        <v>1288454</v>
      </c>
      <c r="D28" s="61">
        <f t="shared" si="4"/>
        <v>3236404</v>
      </c>
      <c r="E28" s="61">
        <f t="shared" si="4"/>
        <v>4157181.08</v>
      </c>
      <c r="F28" s="61">
        <f t="shared" si="4"/>
        <v>4157181.08</v>
      </c>
      <c r="G28" s="61">
        <f t="shared" si="1"/>
        <v>2209231.08</v>
      </c>
    </row>
    <row r="29" spans="1:7">
      <c r="A29" s="99" t="s">
        <v>262</v>
      </c>
      <c r="B29" s="80">
        <v>7219</v>
      </c>
      <c r="C29" s="80">
        <v>-7219</v>
      </c>
      <c r="D29" s="61">
        <f t="shared" ref="D29:D33" si="5">B29+C29</f>
        <v>0</v>
      </c>
      <c r="E29" s="80">
        <v>24123.45</v>
      </c>
      <c r="F29" s="80">
        <v>24123.45</v>
      </c>
      <c r="G29" s="61">
        <f t="shared" si="1"/>
        <v>16904.45</v>
      </c>
    </row>
    <row r="30" spans="1:7">
      <c r="A30" s="99" t="s">
        <v>263</v>
      </c>
      <c r="B30" s="80">
        <v>367433</v>
      </c>
      <c r="C30" s="80">
        <v>42054</v>
      </c>
      <c r="D30" s="61">
        <f t="shared" si="5"/>
        <v>409487</v>
      </c>
      <c r="E30" s="80">
        <v>404705.68</v>
      </c>
      <c r="F30" s="80">
        <v>404705.68</v>
      </c>
      <c r="G30" s="61">
        <f t="shared" si="1"/>
        <v>37272.679999999993</v>
      </c>
    </row>
    <row r="31" spans="1:7">
      <c r="A31" s="99" t="s">
        <v>264</v>
      </c>
      <c r="B31" s="80">
        <v>1197393</v>
      </c>
      <c r="C31" s="80">
        <v>684916</v>
      </c>
      <c r="D31" s="61">
        <f t="shared" si="5"/>
        <v>1882309</v>
      </c>
      <c r="E31" s="80">
        <v>2386270.9500000002</v>
      </c>
      <c r="F31" s="80">
        <v>2386270.9500000002</v>
      </c>
      <c r="G31" s="61">
        <f t="shared" si="1"/>
        <v>1188877.9500000002</v>
      </c>
    </row>
    <row r="32" spans="1:7">
      <c r="A32" s="99" t="s">
        <v>265</v>
      </c>
      <c r="B32" s="80">
        <v>0</v>
      </c>
      <c r="C32" s="80">
        <v>0</v>
      </c>
      <c r="D32" s="61">
        <f t="shared" si="5"/>
        <v>0</v>
      </c>
      <c r="E32" s="80">
        <v>0</v>
      </c>
      <c r="F32" s="80">
        <v>0</v>
      </c>
      <c r="G32" s="61">
        <f t="shared" si="1"/>
        <v>0</v>
      </c>
    </row>
    <row r="33" spans="1:8">
      <c r="A33" s="99" t="s">
        <v>266</v>
      </c>
      <c r="B33" s="80">
        <v>375905</v>
      </c>
      <c r="C33" s="80">
        <v>568703</v>
      </c>
      <c r="D33" s="61">
        <f t="shared" si="5"/>
        <v>944608</v>
      </c>
      <c r="E33" s="80">
        <v>1342081</v>
      </c>
      <c r="F33" s="80">
        <v>1342081</v>
      </c>
      <c r="G33" s="61">
        <f t="shared" si="1"/>
        <v>966176</v>
      </c>
    </row>
    <row r="34" spans="1:8">
      <c r="A34" s="70" t="s">
        <v>267</v>
      </c>
      <c r="B34" s="80">
        <v>0</v>
      </c>
      <c r="C34" s="80">
        <v>0</v>
      </c>
      <c r="D34" s="61">
        <f>B34+C34</f>
        <v>0</v>
      </c>
      <c r="E34" s="80">
        <v>0</v>
      </c>
      <c r="F34" s="80">
        <v>0</v>
      </c>
      <c r="G34" s="61">
        <f t="shared" si="1"/>
        <v>0</v>
      </c>
    </row>
    <row r="35" spans="1:8">
      <c r="A35" s="70" t="s">
        <v>268</v>
      </c>
      <c r="B35" s="61">
        <f>B36</f>
        <v>1603000</v>
      </c>
      <c r="C35" s="61">
        <f>C36</f>
        <v>45410340.200000003</v>
      </c>
      <c r="D35" s="61">
        <f>B35+C35</f>
        <v>47013340.200000003</v>
      </c>
      <c r="E35" s="61">
        <f>E36</f>
        <v>33263051.149999999</v>
      </c>
      <c r="F35" s="61">
        <f>F36</f>
        <v>33263051.149999999</v>
      </c>
      <c r="G35" s="61">
        <f t="shared" si="1"/>
        <v>31660051.149999999</v>
      </c>
    </row>
    <row r="36" spans="1:8">
      <c r="A36" s="99" t="s">
        <v>269</v>
      </c>
      <c r="B36" s="80">
        <v>1603000</v>
      </c>
      <c r="C36" s="80">
        <v>45410340.200000003</v>
      </c>
      <c r="D36" s="61">
        <f>B36+C36</f>
        <v>47013340.200000003</v>
      </c>
      <c r="E36" s="80">
        <v>33263051.149999999</v>
      </c>
      <c r="F36" s="80">
        <v>33263051.149999999</v>
      </c>
      <c r="G36" s="61">
        <f t="shared" si="1"/>
        <v>31660051.149999999</v>
      </c>
    </row>
    <row r="37" spans="1:8">
      <c r="A37" s="70" t="s">
        <v>270</v>
      </c>
      <c r="B37" s="61">
        <f>B38+B39</f>
        <v>0</v>
      </c>
      <c r="C37" s="61">
        <f t="shared" ref="C37:F37" si="6">C38+C39</f>
        <v>0</v>
      </c>
      <c r="D37" s="61">
        <f t="shared" si="6"/>
        <v>0</v>
      </c>
      <c r="E37" s="61">
        <f t="shared" si="6"/>
        <v>0</v>
      </c>
      <c r="F37" s="61">
        <f t="shared" si="6"/>
        <v>0</v>
      </c>
      <c r="G37" s="61">
        <f t="shared" si="1"/>
        <v>0</v>
      </c>
    </row>
    <row r="38" spans="1:8">
      <c r="A38" s="99" t="s">
        <v>271</v>
      </c>
      <c r="B38" s="61"/>
      <c r="C38" s="61"/>
      <c r="D38" s="61">
        <f>B38+C38</f>
        <v>0</v>
      </c>
      <c r="E38" s="61"/>
      <c r="F38" s="61"/>
      <c r="G38" s="61">
        <f t="shared" si="1"/>
        <v>0</v>
      </c>
    </row>
    <row r="39" spans="1:8">
      <c r="A39" s="99" t="s">
        <v>272</v>
      </c>
      <c r="B39" s="61"/>
      <c r="C39" s="61"/>
      <c r="D39" s="61">
        <f>B39+C39</f>
        <v>0</v>
      </c>
      <c r="E39" s="61"/>
      <c r="F39" s="61"/>
      <c r="G39" s="61">
        <f t="shared" si="1"/>
        <v>0</v>
      </c>
    </row>
    <row r="40" spans="1:8">
      <c r="A40" s="11"/>
      <c r="B40" s="61"/>
      <c r="C40" s="61"/>
      <c r="D40" s="61"/>
      <c r="E40" s="61"/>
      <c r="F40" s="61"/>
      <c r="G40" s="61"/>
      <c r="H40" s="104"/>
    </row>
    <row r="41" spans="1:8">
      <c r="A41" s="16" t="s">
        <v>273</v>
      </c>
      <c r="B41" s="58">
        <f>B9+B10+B11+B12+B13+B14+B15+B16+B28++B34+B35+B37</f>
        <v>335346107</v>
      </c>
      <c r="C41" s="58">
        <f t="shared" ref="C41:G41" si="7">C9+C10+C11+C12+C13+C14+C15+C16+C28++C34+C35+C37</f>
        <v>98438264.960000008</v>
      </c>
      <c r="D41" s="58">
        <f t="shared" si="7"/>
        <v>433784371.95999998</v>
      </c>
      <c r="E41" s="58">
        <f t="shared" si="7"/>
        <v>434819368.34999996</v>
      </c>
      <c r="F41" s="58">
        <f t="shared" si="7"/>
        <v>434584273.46999997</v>
      </c>
      <c r="G41" s="58">
        <f t="shared" si="7"/>
        <v>99238166.469999999</v>
      </c>
    </row>
    <row r="42" spans="1:8">
      <c r="A42" s="16" t="s">
        <v>274</v>
      </c>
      <c r="B42" s="100"/>
      <c r="C42" s="100"/>
      <c r="D42" s="100"/>
      <c r="E42" s="100"/>
      <c r="F42" s="100"/>
      <c r="G42" s="58">
        <f>IF((F41-B41)&lt;0,0,(F41-B41))</f>
        <v>99238166.469999969</v>
      </c>
      <c r="H42" s="97"/>
    </row>
    <row r="43" spans="1:8">
      <c r="A43" s="11"/>
      <c r="B43" s="64"/>
      <c r="C43" s="64"/>
      <c r="D43" s="64"/>
      <c r="E43" s="64"/>
      <c r="F43" s="64"/>
      <c r="G43" s="64"/>
    </row>
    <row r="44" spans="1:8">
      <c r="A44" s="16" t="s">
        <v>275</v>
      </c>
      <c r="B44" s="64"/>
      <c r="C44" s="64"/>
      <c r="D44" s="64"/>
      <c r="E44" s="64"/>
      <c r="F44" s="64"/>
      <c r="G44" s="64"/>
    </row>
    <row r="45" spans="1:8">
      <c r="A45" s="70" t="s">
        <v>276</v>
      </c>
      <c r="B45" s="61">
        <f>SUM(B46:B53)</f>
        <v>103202610</v>
      </c>
      <c r="C45" s="61">
        <f t="shared" ref="C45:F45" si="8">SUM(C46:C53)</f>
        <v>29110851</v>
      </c>
      <c r="D45" s="61">
        <f t="shared" si="8"/>
        <v>132313461</v>
      </c>
      <c r="E45" s="61">
        <f t="shared" si="8"/>
        <v>132313461</v>
      </c>
      <c r="F45" s="61">
        <f t="shared" si="8"/>
        <v>132313461</v>
      </c>
      <c r="G45" s="61">
        <f>F45-B45</f>
        <v>29110851</v>
      </c>
    </row>
    <row r="46" spans="1:8">
      <c r="A46" s="101" t="s">
        <v>277</v>
      </c>
      <c r="B46" s="61"/>
      <c r="C46" s="61"/>
      <c r="D46" s="61">
        <f>B46+C46</f>
        <v>0</v>
      </c>
      <c r="E46" s="61"/>
      <c r="F46" s="61"/>
      <c r="G46" s="61">
        <f>F46-B46</f>
        <v>0</v>
      </c>
    </row>
    <row r="47" spans="1:8">
      <c r="A47" s="101" t="s">
        <v>278</v>
      </c>
      <c r="B47" s="61"/>
      <c r="C47" s="61"/>
      <c r="D47" s="61">
        <f t="shared" ref="D47:D53" si="9">B47+C47</f>
        <v>0</v>
      </c>
      <c r="E47" s="61"/>
      <c r="F47" s="61"/>
      <c r="G47" s="61">
        <f t="shared" ref="G47:G48" si="10">F47-B47</f>
        <v>0</v>
      </c>
    </row>
    <row r="48" spans="1:8">
      <c r="A48" s="101" t="s">
        <v>279</v>
      </c>
      <c r="B48" s="80">
        <v>31893350</v>
      </c>
      <c r="C48" s="80">
        <v>2753277</v>
      </c>
      <c r="D48" s="61">
        <f t="shared" si="9"/>
        <v>34646627</v>
      </c>
      <c r="E48" s="80">
        <v>34646627</v>
      </c>
      <c r="F48" s="80">
        <v>34646627</v>
      </c>
      <c r="G48" s="61">
        <f t="shared" si="10"/>
        <v>2753277</v>
      </c>
    </row>
    <row r="49" spans="1:8" ht="30">
      <c r="A49" s="101" t="s">
        <v>280</v>
      </c>
      <c r="B49" s="80">
        <v>71309260</v>
      </c>
      <c r="C49" s="80">
        <v>26357574</v>
      </c>
      <c r="D49" s="61">
        <f t="shared" si="9"/>
        <v>97666834</v>
      </c>
      <c r="E49" s="80">
        <v>97666834</v>
      </c>
      <c r="F49" s="80">
        <v>97666834</v>
      </c>
      <c r="G49" s="61">
        <f>F49-B49</f>
        <v>26357574</v>
      </c>
      <c r="H49" s="148"/>
    </row>
    <row r="50" spans="1:8">
      <c r="A50" s="101" t="s">
        <v>281</v>
      </c>
      <c r="B50" s="61"/>
      <c r="C50" s="61"/>
      <c r="D50" s="61">
        <f t="shared" si="9"/>
        <v>0</v>
      </c>
      <c r="E50" s="61"/>
      <c r="F50" s="61"/>
      <c r="G50" s="61">
        <f t="shared" ref="G50:G63" si="11">F50-B50</f>
        <v>0</v>
      </c>
      <c r="H50" s="148"/>
    </row>
    <row r="51" spans="1:8">
      <c r="A51" s="101" t="s">
        <v>282</v>
      </c>
      <c r="B51" s="61"/>
      <c r="C51" s="61"/>
      <c r="D51" s="61">
        <f t="shared" si="9"/>
        <v>0</v>
      </c>
      <c r="E51" s="61"/>
      <c r="F51" s="61"/>
      <c r="G51" s="61">
        <f t="shared" si="11"/>
        <v>0</v>
      </c>
    </row>
    <row r="52" spans="1:8" ht="30">
      <c r="A52" s="102" t="s">
        <v>283</v>
      </c>
      <c r="B52" s="61"/>
      <c r="C52" s="61"/>
      <c r="D52" s="61">
        <f t="shared" si="9"/>
        <v>0</v>
      </c>
      <c r="E52" s="61"/>
      <c r="F52" s="61"/>
      <c r="G52" s="61">
        <f t="shared" si="11"/>
        <v>0</v>
      </c>
    </row>
    <row r="53" spans="1:8">
      <c r="A53" s="99" t="s">
        <v>284</v>
      </c>
      <c r="B53" s="61"/>
      <c r="C53" s="61"/>
      <c r="D53" s="61">
        <f t="shared" si="9"/>
        <v>0</v>
      </c>
      <c r="E53" s="61"/>
      <c r="F53" s="61"/>
      <c r="G53" s="61">
        <f t="shared" si="11"/>
        <v>0</v>
      </c>
    </row>
    <row r="54" spans="1:8">
      <c r="A54" s="70" t="s">
        <v>285</v>
      </c>
      <c r="B54" s="61">
        <f>SUM(B55:B58)</f>
        <v>0</v>
      </c>
      <c r="C54" s="61">
        <f t="shared" ref="C54:F54" si="12">SUM(C55:C58)</f>
        <v>0</v>
      </c>
      <c r="D54" s="61">
        <f t="shared" si="12"/>
        <v>0</v>
      </c>
      <c r="E54" s="61">
        <f t="shared" si="12"/>
        <v>0</v>
      </c>
      <c r="F54" s="61">
        <f t="shared" si="12"/>
        <v>0</v>
      </c>
      <c r="G54" s="61">
        <f t="shared" si="11"/>
        <v>0</v>
      </c>
    </row>
    <row r="55" spans="1:8">
      <c r="A55" s="102" t="s">
        <v>286</v>
      </c>
      <c r="B55" s="61"/>
      <c r="C55" s="61"/>
      <c r="D55" s="61">
        <f t="shared" ref="D55:D58" si="13">B55+C55</f>
        <v>0</v>
      </c>
      <c r="E55" s="61"/>
      <c r="F55" s="61"/>
      <c r="G55" s="61">
        <f t="shared" si="11"/>
        <v>0</v>
      </c>
    </row>
    <row r="56" spans="1:8">
      <c r="A56" s="101" t="s">
        <v>287</v>
      </c>
      <c r="B56" s="61"/>
      <c r="C56" s="61"/>
      <c r="D56" s="61">
        <f t="shared" si="13"/>
        <v>0</v>
      </c>
      <c r="E56" s="61"/>
      <c r="F56" s="61"/>
      <c r="G56" s="61">
        <f t="shared" si="11"/>
        <v>0</v>
      </c>
    </row>
    <row r="57" spans="1:8">
      <c r="A57" s="101" t="s">
        <v>288</v>
      </c>
      <c r="B57" s="61"/>
      <c r="C57" s="61"/>
      <c r="D57" s="61">
        <f t="shared" si="13"/>
        <v>0</v>
      </c>
      <c r="E57" s="61"/>
      <c r="F57" s="61"/>
      <c r="G57" s="61">
        <f t="shared" si="11"/>
        <v>0</v>
      </c>
    </row>
    <row r="58" spans="1:8">
      <c r="A58" s="102" t="s">
        <v>289</v>
      </c>
      <c r="B58" s="80">
        <v>0</v>
      </c>
      <c r="C58" s="80">
        <v>0</v>
      </c>
      <c r="D58" s="61">
        <f t="shared" si="13"/>
        <v>0</v>
      </c>
      <c r="E58" s="80">
        <v>0</v>
      </c>
      <c r="F58" s="80">
        <v>0</v>
      </c>
      <c r="G58" s="61">
        <f t="shared" si="11"/>
        <v>0</v>
      </c>
    </row>
    <row r="59" spans="1:8">
      <c r="A59" s="70" t="s">
        <v>290</v>
      </c>
      <c r="B59" s="61">
        <f>B60+B61</f>
        <v>0</v>
      </c>
      <c r="C59" s="61">
        <f t="shared" ref="C59:F59" si="14">C60+C61</f>
        <v>0</v>
      </c>
      <c r="D59" s="61">
        <f t="shared" si="14"/>
        <v>0</v>
      </c>
      <c r="E59" s="61">
        <f t="shared" si="14"/>
        <v>0</v>
      </c>
      <c r="F59" s="61">
        <f t="shared" si="14"/>
        <v>0</v>
      </c>
      <c r="G59" s="61">
        <f t="shared" si="11"/>
        <v>0</v>
      </c>
    </row>
    <row r="60" spans="1:8">
      <c r="A60" s="101" t="s">
        <v>291</v>
      </c>
      <c r="B60" s="80">
        <v>0</v>
      </c>
      <c r="C60" s="80">
        <v>0</v>
      </c>
      <c r="D60" s="61">
        <f t="shared" ref="D60:D63" si="15">B60+C60</f>
        <v>0</v>
      </c>
      <c r="E60" s="80">
        <v>0</v>
      </c>
      <c r="F60" s="80">
        <v>0</v>
      </c>
      <c r="G60" s="61">
        <f t="shared" si="11"/>
        <v>0</v>
      </c>
    </row>
    <row r="61" spans="1:8">
      <c r="A61" s="101" t="s">
        <v>292</v>
      </c>
      <c r="B61" s="80">
        <v>0</v>
      </c>
      <c r="C61" s="80">
        <v>0</v>
      </c>
      <c r="D61" s="61">
        <f t="shared" si="15"/>
        <v>0</v>
      </c>
      <c r="E61" s="80">
        <v>0</v>
      </c>
      <c r="F61" s="80">
        <v>0</v>
      </c>
      <c r="G61" s="61">
        <f t="shared" si="11"/>
        <v>0</v>
      </c>
    </row>
    <row r="62" spans="1:8">
      <c r="A62" s="70" t="s">
        <v>293</v>
      </c>
      <c r="B62" s="80">
        <v>0</v>
      </c>
      <c r="C62" s="80">
        <v>0</v>
      </c>
      <c r="D62" s="61">
        <f t="shared" si="15"/>
        <v>0</v>
      </c>
      <c r="E62" s="80">
        <v>0</v>
      </c>
      <c r="F62" s="80">
        <v>0</v>
      </c>
      <c r="G62" s="61">
        <f t="shared" si="11"/>
        <v>0</v>
      </c>
    </row>
    <row r="63" spans="1:8">
      <c r="A63" s="70" t="s">
        <v>294</v>
      </c>
      <c r="B63" s="80">
        <v>0</v>
      </c>
      <c r="C63" s="80">
        <v>0</v>
      </c>
      <c r="D63" s="61">
        <f t="shared" si="15"/>
        <v>0</v>
      </c>
      <c r="E63" s="80">
        <v>0</v>
      </c>
      <c r="F63" s="61"/>
      <c r="G63" s="61">
        <f t="shared" si="11"/>
        <v>0</v>
      </c>
    </row>
    <row r="64" spans="1:8">
      <c r="A64" s="11"/>
      <c r="B64" s="64"/>
      <c r="C64" s="64"/>
      <c r="D64" s="64"/>
      <c r="E64" s="64"/>
      <c r="F64" s="64"/>
      <c r="G64" s="64"/>
    </row>
    <row r="65" spans="1:7">
      <c r="A65" s="16" t="s">
        <v>295</v>
      </c>
      <c r="B65" s="58">
        <f>B45+B54+B59+B62+B63</f>
        <v>103202610</v>
      </c>
      <c r="C65" s="58">
        <f t="shared" ref="C65:F65" si="16">C45+C54+C59+C62+C63</f>
        <v>29110851</v>
      </c>
      <c r="D65" s="58">
        <f t="shared" si="16"/>
        <v>132313461</v>
      </c>
      <c r="E65" s="58">
        <f t="shared" si="16"/>
        <v>132313461</v>
      </c>
      <c r="F65" s="58">
        <f t="shared" si="16"/>
        <v>132313461</v>
      </c>
      <c r="G65" s="58">
        <f>F65-B65</f>
        <v>29110851</v>
      </c>
    </row>
    <row r="66" spans="1:7">
      <c r="A66" s="11"/>
      <c r="B66" s="64"/>
      <c r="C66" s="64"/>
      <c r="D66" s="64"/>
      <c r="E66" s="64"/>
      <c r="F66" s="64"/>
      <c r="G66" s="64"/>
    </row>
    <row r="67" spans="1:7">
      <c r="A67" s="16" t="s">
        <v>296</v>
      </c>
      <c r="B67" s="58">
        <f>B68</f>
        <v>0</v>
      </c>
      <c r="C67" s="58">
        <f t="shared" ref="C67:G67" si="17">C68</f>
        <v>0</v>
      </c>
      <c r="D67" s="58">
        <f t="shared" si="17"/>
        <v>0</v>
      </c>
      <c r="E67" s="58">
        <f t="shared" si="17"/>
        <v>0</v>
      </c>
      <c r="F67" s="58">
        <f t="shared" si="17"/>
        <v>0</v>
      </c>
      <c r="G67" s="58">
        <f t="shared" si="17"/>
        <v>0</v>
      </c>
    </row>
    <row r="68" spans="1:7">
      <c r="A68" s="70" t="s">
        <v>297</v>
      </c>
      <c r="B68" s="80">
        <v>0</v>
      </c>
      <c r="C68" s="80">
        <v>0</v>
      </c>
      <c r="D68" s="61">
        <f>B68+C68</f>
        <v>0</v>
      </c>
      <c r="E68" s="80">
        <v>0</v>
      </c>
      <c r="F68" s="80">
        <v>0</v>
      </c>
      <c r="G68" s="61">
        <f t="shared" ref="G68" si="18">F68-B68</f>
        <v>0</v>
      </c>
    </row>
    <row r="69" spans="1:7">
      <c r="A69" s="11"/>
      <c r="B69" s="64"/>
      <c r="C69" s="64"/>
      <c r="D69" s="64"/>
      <c r="E69" s="64"/>
      <c r="F69" s="64"/>
      <c r="G69" s="64"/>
    </row>
    <row r="70" spans="1:7">
      <c r="A70" s="16" t="s">
        <v>298</v>
      </c>
      <c r="B70" s="58">
        <f>B41+B65+B67</f>
        <v>438548717</v>
      </c>
      <c r="C70" s="58">
        <f t="shared" ref="C70:G70" si="19">C41+C65+C67</f>
        <v>127549115.96000001</v>
      </c>
      <c r="D70" s="58">
        <f t="shared" si="19"/>
        <v>566097832.96000004</v>
      </c>
      <c r="E70" s="58">
        <f t="shared" si="19"/>
        <v>567132829.3499999</v>
      </c>
      <c r="F70" s="58">
        <f t="shared" si="19"/>
        <v>566897734.47000003</v>
      </c>
      <c r="G70" s="58">
        <f t="shared" si="19"/>
        <v>128349017.47</v>
      </c>
    </row>
    <row r="71" spans="1:7">
      <c r="A71" s="11"/>
      <c r="B71" s="64"/>
      <c r="C71" s="64"/>
      <c r="D71" s="64"/>
      <c r="E71" s="64"/>
      <c r="F71" s="64"/>
      <c r="G71" s="64"/>
    </row>
    <row r="72" spans="1:7">
      <c r="A72" s="16" t="s">
        <v>299</v>
      </c>
      <c r="B72" s="64"/>
      <c r="C72" s="64"/>
      <c r="D72" s="64"/>
      <c r="E72" s="64"/>
      <c r="F72" s="64"/>
      <c r="G72" s="64"/>
    </row>
    <row r="73" spans="1:7" ht="30">
      <c r="A73" s="103" t="s">
        <v>300</v>
      </c>
      <c r="B73" s="80">
        <v>0</v>
      </c>
      <c r="C73" s="80">
        <v>0</v>
      </c>
      <c r="D73" s="61">
        <f t="shared" ref="D73:D74" si="20">B73+C73</f>
        <v>0</v>
      </c>
      <c r="E73" s="80">
        <v>0</v>
      </c>
      <c r="F73" s="80">
        <v>0</v>
      </c>
      <c r="G73" s="61">
        <f t="shared" ref="G73:G74" si="21">F73-B73</f>
        <v>0</v>
      </c>
    </row>
    <row r="74" spans="1:7" ht="30">
      <c r="A74" s="103" t="s">
        <v>301</v>
      </c>
      <c r="B74" s="80">
        <v>0</v>
      </c>
      <c r="C74" s="80">
        <v>0</v>
      </c>
      <c r="D74" s="61">
        <f t="shared" si="20"/>
        <v>0</v>
      </c>
      <c r="E74" s="80">
        <v>0</v>
      </c>
      <c r="F74" s="80">
        <v>0</v>
      </c>
      <c r="G74" s="61">
        <f t="shared" si="21"/>
        <v>0</v>
      </c>
    </row>
    <row r="75" spans="1:7">
      <c r="A75" s="77" t="s">
        <v>302</v>
      </c>
      <c r="B75" s="58">
        <f>B73+B74</f>
        <v>0</v>
      </c>
      <c r="C75" s="58">
        <f t="shared" ref="C75:G75" si="22">C73+C74</f>
        <v>0</v>
      </c>
      <c r="D75" s="58">
        <f t="shared" si="22"/>
        <v>0</v>
      </c>
      <c r="E75" s="58">
        <f t="shared" si="22"/>
        <v>0</v>
      </c>
      <c r="F75" s="58">
        <f t="shared" si="22"/>
        <v>0</v>
      </c>
      <c r="G75" s="58">
        <f t="shared" si="22"/>
        <v>0</v>
      </c>
    </row>
    <row r="76" spans="1:7">
      <c r="A76" s="65"/>
      <c r="B76" s="67"/>
      <c r="C76" s="67"/>
      <c r="D76" s="67"/>
      <c r="E76" s="67"/>
      <c r="F76" s="67"/>
      <c r="G76" s="67"/>
    </row>
    <row r="77" spans="1:7">
      <c r="B77" s="104"/>
      <c r="C77" s="104"/>
      <c r="D77" s="104"/>
      <c r="E77" s="104"/>
      <c r="F77" s="104"/>
      <c r="G77" s="104"/>
    </row>
    <row r="78" spans="1:7">
      <c r="B78" s="104"/>
      <c r="C78" s="104"/>
      <c r="D78" s="104">
        <f>B78+C78</f>
        <v>0</v>
      </c>
      <c r="E78" s="104"/>
      <c r="F78" s="104"/>
      <c r="G78" s="105">
        <f t="shared" ref="G78" si="23">B78-F78</f>
        <v>0</v>
      </c>
    </row>
    <row r="79" spans="1:7">
      <c r="B79" s="104"/>
      <c r="C79" s="104"/>
      <c r="D79" s="104"/>
      <c r="E79" s="104"/>
      <c r="F79" s="104"/>
      <c r="G79" s="105"/>
    </row>
    <row r="80" spans="1:7">
      <c r="B80" s="106"/>
      <c r="C80" s="106"/>
      <c r="D80" s="106"/>
      <c r="E80" s="106"/>
      <c r="F80" s="106"/>
      <c r="G80" s="10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zoomScale="85" zoomScaleNormal="85" workbookViewId="0">
      <selection sqref="A1:G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221" t="s">
        <v>303</v>
      </c>
      <c r="B1" s="218"/>
      <c r="C1" s="218"/>
      <c r="D1" s="218"/>
      <c r="E1" s="218"/>
      <c r="F1" s="218"/>
      <c r="G1" s="218"/>
    </row>
    <row r="2" spans="1:8">
      <c r="A2" s="222" t="s">
        <v>122</v>
      </c>
      <c r="B2" s="222"/>
      <c r="C2" s="222"/>
      <c r="D2" s="222"/>
      <c r="E2" s="222"/>
      <c r="F2" s="222"/>
      <c r="G2" s="222"/>
    </row>
    <row r="3" spans="1:8">
      <c r="A3" s="223" t="s">
        <v>304</v>
      </c>
      <c r="B3" s="223"/>
      <c r="C3" s="223"/>
      <c r="D3" s="223"/>
      <c r="E3" s="223"/>
      <c r="F3" s="223"/>
      <c r="G3" s="223"/>
    </row>
    <row r="4" spans="1:8">
      <c r="A4" s="223" t="s">
        <v>305</v>
      </c>
      <c r="B4" s="223"/>
      <c r="C4" s="223"/>
      <c r="D4" s="223"/>
      <c r="E4" s="223"/>
      <c r="F4" s="223"/>
      <c r="G4" s="223"/>
    </row>
    <row r="5" spans="1:8">
      <c r="A5" s="224" t="s">
        <v>168</v>
      </c>
      <c r="B5" s="224"/>
      <c r="C5" s="224"/>
      <c r="D5" s="224"/>
      <c r="E5" s="224"/>
      <c r="F5" s="224"/>
      <c r="G5" s="224"/>
    </row>
    <row r="6" spans="1:8">
      <c r="A6" s="216" t="s">
        <v>2</v>
      </c>
      <c r="B6" s="216"/>
      <c r="C6" s="216"/>
      <c r="D6" s="216"/>
      <c r="E6" s="216"/>
      <c r="F6" s="216"/>
      <c r="G6" s="216"/>
    </row>
    <row r="7" spans="1:8">
      <c r="A7" s="219" t="s">
        <v>4</v>
      </c>
      <c r="B7" s="219" t="s">
        <v>306</v>
      </c>
      <c r="C7" s="219"/>
      <c r="D7" s="219"/>
      <c r="E7" s="219"/>
      <c r="F7" s="219"/>
      <c r="G7" s="220" t="s">
        <v>307</v>
      </c>
    </row>
    <row r="8" spans="1:8" ht="30">
      <c r="A8" s="219"/>
      <c r="B8" s="38" t="s">
        <v>308</v>
      </c>
      <c r="C8" s="38" t="s">
        <v>309</v>
      </c>
      <c r="D8" s="38" t="s">
        <v>310</v>
      </c>
      <c r="E8" s="38" t="s">
        <v>194</v>
      </c>
      <c r="F8" s="38" t="s">
        <v>311</v>
      </c>
      <c r="G8" s="219"/>
    </row>
    <row r="9" spans="1:8">
      <c r="A9" s="107" t="s">
        <v>312</v>
      </c>
      <c r="B9" s="108">
        <f>B10+B18+B189+B28+B38+B48+B58+B62+B71+B75</f>
        <v>335346107</v>
      </c>
      <c r="C9" s="108">
        <f t="shared" ref="C9:G9" si="0">C10+C18+C189+C28+C38+C48+C58+C62+C71+C75</f>
        <v>64400760.069999993</v>
      </c>
      <c r="D9" s="108">
        <f t="shared" si="0"/>
        <v>399746867.07000005</v>
      </c>
      <c r="E9" s="108">
        <f t="shared" si="0"/>
        <v>357148366.57999998</v>
      </c>
      <c r="F9" s="108">
        <f t="shared" si="0"/>
        <v>356878470.81</v>
      </c>
      <c r="G9" s="108">
        <f t="shared" si="0"/>
        <v>42598500.489999995</v>
      </c>
    </row>
    <row r="10" spans="1:8">
      <c r="A10" s="109" t="s">
        <v>313</v>
      </c>
      <c r="B10" s="110">
        <f>SUM(B11:B17)</f>
        <v>215206994.05000001</v>
      </c>
      <c r="C10" s="110">
        <f t="shared" ref="C10:G10" si="1">SUM(C11:C17)</f>
        <v>7198917.29</v>
      </c>
      <c r="D10" s="110">
        <f t="shared" si="1"/>
        <v>222405911.34</v>
      </c>
      <c r="E10" s="110">
        <f t="shared" si="1"/>
        <v>207520357.38999999</v>
      </c>
      <c r="F10" s="110">
        <f t="shared" si="1"/>
        <v>207492276.88</v>
      </c>
      <c r="G10" s="110">
        <f t="shared" si="1"/>
        <v>14885553.949999992</v>
      </c>
    </row>
    <row r="11" spans="1:8">
      <c r="A11" s="111" t="s">
        <v>314</v>
      </c>
      <c r="B11" s="112">
        <v>140186285.5</v>
      </c>
      <c r="C11" s="112">
        <v>34474.07</v>
      </c>
      <c r="D11" s="110">
        <f>B11+C11</f>
        <v>140220759.56999999</v>
      </c>
      <c r="E11" s="112">
        <v>136251589.31</v>
      </c>
      <c r="F11" s="112">
        <v>136251589.31</v>
      </c>
      <c r="G11" s="110">
        <f>D11-E11</f>
        <v>3969170.2599999905</v>
      </c>
      <c r="H11" s="113" t="s">
        <v>315</v>
      </c>
    </row>
    <row r="12" spans="1:8">
      <c r="A12" s="111" t="s">
        <v>316</v>
      </c>
      <c r="B12" s="112">
        <v>9295081.5500000007</v>
      </c>
      <c r="C12" s="112">
        <v>-744309.78</v>
      </c>
      <c r="D12" s="110">
        <f t="shared" ref="D12:D17" si="2">B12+C12</f>
        <v>8550771.7700000014</v>
      </c>
      <c r="E12" s="112">
        <v>6359681.4199999999</v>
      </c>
      <c r="F12" s="112">
        <v>6331600.9100000001</v>
      </c>
      <c r="G12" s="110">
        <f t="shared" ref="G12:G17" si="3">D12-E12</f>
        <v>2191090.3500000015</v>
      </c>
      <c r="H12" s="113" t="s">
        <v>317</v>
      </c>
    </row>
    <row r="13" spans="1:8">
      <c r="A13" s="111" t="s">
        <v>318</v>
      </c>
      <c r="B13" s="112">
        <v>22528275.780000001</v>
      </c>
      <c r="C13" s="112">
        <v>4469029.37</v>
      </c>
      <c r="D13" s="110">
        <f t="shared" si="2"/>
        <v>26997305.150000002</v>
      </c>
      <c r="E13" s="112">
        <v>24586225.43</v>
      </c>
      <c r="F13" s="112">
        <v>24586225.43</v>
      </c>
      <c r="G13" s="110">
        <f t="shared" si="3"/>
        <v>2411079.7200000025</v>
      </c>
      <c r="H13" s="113" t="s">
        <v>319</v>
      </c>
    </row>
    <row r="14" spans="1:8">
      <c r="A14" s="111" t="s">
        <v>320</v>
      </c>
      <c r="B14" s="112">
        <v>23554600</v>
      </c>
      <c r="C14" s="112">
        <v>-54600</v>
      </c>
      <c r="D14" s="110">
        <f t="shared" si="2"/>
        <v>23500000</v>
      </c>
      <c r="E14" s="112">
        <v>19129528.309999999</v>
      </c>
      <c r="F14" s="112">
        <v>19129528.309999999</v>
      </c>
      <c r="G14" s="110">
        <f t="shared" si="3"/>
        <v>4370471.6900000013</v>
      </c>
      <c r="H14" s="113" t="s">
        <v>321</v>
      </c>
    </row>
    <row r="15" spans="1:8">
      <c r="A15" s="111" t="s">
        <v>322</v>
      </c>
      <c r="B15" s="112">
        <v>18592751.219999999</v>
      </c>
      <c r="C15" s="112">
        <v>4544323.63</v>
      </c>
      <c r="D15" s="110">
        <f t="shared" si="2"/>
        <v>23137074.849999998</v>
      </c>
      <c r="E15" s="112">
        <v>21193332.920000002</v>
      </c>
      <c r="F15" s="112">
        <v>21193332.920000002</v>
      </c>
      <c r="G15" s="110">
        <f t="shared" si="3"/>
        <v>1943741.929999996</v>
      </c>
      <c r="H15" s="113" t="s">
        <v>323</v>
      </c>
    </row>
    <row r="16" spans="1:8">
      <c r="A16" s="111" t="s">
        <v>324</v>
      </c>
      <c r="B16" s="112">
        <v>1050000</v>
      </c>
      <c r="C16" s="112">
        <v>-1050000</v>
      </c>
      <c r="D16" s="110">
        <f t="shared" si="2"/>
        <v>0</v>
      </c>
      <c r="E16" s="112">
        <v>0</v>
      </c>
      <c r="F16" s="112">
        <v>0</v>
      </c>
      <c r="G16" s="110">
        <f t="shared" si="3"/>
        <v>0</v>
      </c>
      <c r="H16" s="113" t="s">
        <v>325</v>
      </c>
    </row>
    <row r="17" spans="1:8">
      <c r="A17" s="111" t="s">
        <v>326</v>
      </c>
      <c r="B17" s="110"/>
      <c r="C17" s="110"/>
      <c r="D17" s="110">
        <f t="shared" si="2"/>
        <v>0</v>
      </c>
      <c r="E17" s="110"/>
      <c r="F17" s="110"/>
      <c r="G17" s="110">
        <f t="shared" si="3"/>
        <v>0</v>
      </c>
      <c r="H17" s="113" t="s">
        <v>327</v>
      </c>
    </row>
    <row r="18" spans="1:8">
      <c r="A18" s="109" t="s">
        <v>328</v>
      </c>
      <c r="B18" s="110">
        <f>SUM(B19:B27)</f>
        <v>24832059.260000002</v>
      </c>
      <c r="C18" s="110">
        <f t="shared" ref="C18:G18" si="4">SUM(C19:C27)</f>
        <v>-3148716.66</v>
      </c>
      <c r="D18" s="110">
        <f t="shared" si="4"/>
        <v>21683342.600000001</v>
      </c>
      <c r="E18" s="110">
        <f t="shared" si="4"/>
        <v>16909497.27</v>
      </c>
      <c r="F18" s="110">
        <f t="shared" si="4"/>
        <v>16838615.52</v>
      </c>
      <c r="G18" s="110">
        <f t="shared" si="4"/>
        <v>4773845.33</v>
      </c>
    </row>
    <row r="19" spans="1:8">
      <c r="A19" s="111" t="s">
        <v>329</v>
      </c>
      <c r="B19" s="112">
        <v>4512520.6500000004</v>
      </c>
      <c r="C19" s="112">
        <v>686744.1</v>
      </c>
      <c r="D19" s="110">
        <f t="shared" ref="D19:D27" si="5">B19+C19</f>
        <v>5199264.75</v>
      </c>
      <c r="E19" s="112">
        <v>4025722.67</v>
      </c>
      <c r="F19" s="112">
        <v>3962139.59</v>
      </c>
      <c r="G19" s="110">
        <f t="shared" ref="G19:G27" si="6">D19-E19</f>
        <v>1173542.08</v>
      </c>
      <c r="H19" s="113" t="s">
        <v>330</v>
      </c>
    </row>
    <row r="20" spans="1:8">
      <c r="A20" s="111" t="s">
        <v>331</v>
      </c>
      <c r="B20" s="112">
        <v>715252.67</v>
      </c>
      <c r="C20" s="112">
        <v>121514.54</v>
      </c>
      <c r="D20" s="110">
        <f t="shared" si="5"/>
        <v>836767.21000000008</v>
      </c>
      <c r="E20" s="112">
        <v>537979.97</v>
      </c>
      <c r="F20" s="112">
        <v>537272.97</v>
      </c>
      <c r="G20" s="110">
        <f t="shared" si="6"/>
        <v>298787.24000000011</v>
      </c>
      <c r="H20" s="113" t="s">
        <v>332</v>
      </c>
    </row>
    <row r="21" spans="1:8">
      <c r="A21" s="111" t="s">
        <v>333</v>
      </c>
      <c r="B21" s="112">
        <v>76223.03</v>
      </c>
      <c r="C21" s="112">
        <v>32900</v>
      </c>
      <c r="D21" s="110">
        <f t="shared" si="5"/>
        <v>109123.03</v>
      </c>
      <c r="E21" s="112">
        <v>72073.490000000005</v>
      </c>
      <c r="F21" s="112">
        <v>72073.490000000005</v>
      </c>
      <c r="G21" s="110">
        <f t="shared" si="6"/>
        <v>37049.539999999994</v>
      </c>
      <c r="H21" s="113" t="s">
        <v>334</v>
      </c>
    </row>
    <row r="22" spans="1:8">
      <c r="A22" s="111" t="s">
        <v>335</v>
      </c>
      <c r="B22" s="112">
        <v>7481633.5999999996</v>
      </c>
      <c r="C22" s="112">
        <v>-3846479.33</v>
      </c>
      <c r="D22" s="110">
        <f t="shared" si="5"/>
        <v>3635154.2699999996</v>
      </c>
      <c r="E22" s="112">
        <v>2795115.97</v>
      </c>
      <c r="F22" s="112">
        <v>2795115.97</v>
      </c>
      <c r="G22" s="110">
        <f t="shared" si="6"/>
        <v>840038.29999999935</v>
      </c>
      <c r="H22" s="113" t="s">
        <v>336</v>
      </c>
    </row>
    <row r="23" spans="1:8">
      <c r="A23" s="111" t="s">
        <v>337</v>
      </c>
      <c r="B23" s="112">
        <v>1808631.76</v>
      </c>
      <c r="C23" s="112">
        <v>-127551.83</v>
      </c>
      <c r="D23" s="110">
        <f t="shared" si="5"/>
        <v>1681079.93</v>
      </c>
      <c r="E23" s="112">
        <v>1222627.96</v>
      </c>
      <c r="F23" s="112">
        <v>1222627.96</v>
      </c>
      <c r="G23" s="110">
        <f t="shared" si="6"/>
        <v>458451.97</v>
      </c>
      <c r="H23" s="113" t="s">
        <v>338</v>
      </c>
    </row>
    <row r="24" spans="1:8">
      <c r="A24" s="111" t="s">
        <v>339</v>
      </c>
      <c r="B24" s="112">
        <v>3496726.24</v>
      </c>
      <c r="C24" s="112">
        <v>-1104402.26</v>
      </c>
      <c r="D24" s="110">
        <f t="shared" si="5"/>
        <v>2392323.9800000004</v>
      </c>
      <c r="E24" s="112">
        <v>2105732.35</v>
      </c>
      <c r="F24" s="112">
        <v>2099140.6800000002</v>
      </c>
      <c r="G24" s="110">
        <f t="shared" si="6"/>
        <v>286591.63000000035</v>
      </c>
      <c r="H24" s="113" t="s">
        <v>340</v>
      </c>
    </row>
    <row r="25" spans="1:8">
      <c r="A25" s="111" t="s">
        <v>341</v>
      </c>
      <c r="B25" s="112">
        <v>2301365.87</v>
      </c>
      <c r="C25" s="112">
        <v>-112316.55</v>
      </c>
      <c r="D25" s="110">
        <f t="shared" si="5"/>
        <v>2189049.3200000003</v>
      </c>
      <c r="E25" s="112">
        <v>1324714.25</v>
      </c>
      <c r="F25" s="112">
        <v>1324714.25</v>
      </c>
      <c r="G25" s="110">
        <f t="shared" si="6"/>
        <v>864335.0700000003</v>
      </c>
      <c r="H25" s="113" t="s">
        <v>342</v>
      </c>
    </row>
    <row r="26" spans="1:8">
      <c r="A26" s="111" t="s">
        <v>343</v>
      </c>
      <c r="B26" s="110"/>
      <c r="C26" s="110"/>
      <c r="D26" s="110">
        <f t="shared" si="5"/>
        <v>0</v>
      </c>
      <c r="E26" s="110"/>
      <c r="F26" s="110"/>
      <c r="G26" s="110">
        <f t="shared" si="6"/>
        <v>0</v>
      </c>
      <c r="H26" s="113" t="s">
        <v>344</v>
      </c>
    </row>
    <row r="27" spans="1:8">
      <c r="A27" s="111" t="s">
        <v>345</v>
      </c>
      <c r="B27" s="112">
        <v>4439705.4400000004</v>
      </c>
      <c r="C27" s="112">
        <v>1200874.67</v>
      </c>
      <c r="D27" s="110">
        <f t="shared" si="5"/>
        <v>5640580.1100000003</v>
      </c>
      <c r="E27" s="112">
        <v>4825530.6100000003</v>
      </c>
      <c r="F27" s="112">
        <v>4825530.6100000003</v>
      </c>
      <c r="G27" s="110">
        <f t="shared" si="6"/>
        <v>815049.5</v>
      </c>
      <c r="H27" s="113" t="s">
        <v>346</v>
      </c>
    </row>
    <row r="28" spans="1:8">
      <c r="A28" s="109" t="s">
        <v>347</v>
      </c>
      <c r="B28" s="110">
        <f>SUM(B29:B37)</f>
        <v>25971445.100000001</v>
      </c>
      <c r="C28" s="110">
        <f t="shared" ref="C28:G28" si="7">SUM(C29:C37)</f>
        <v>29073885.52</v>
      </c>
      <c r="D28" s="110">
        <f t="shared" si="7"/>
        <v>55045330.619999997</v>
      </c>
      <c r="E28" s="110">
        <f t="shared" si="7"/>
        <v>51041234.069999993</v>
      </c>
      <c r="F28" s="110">
        <f t="shared" si="7"/>
        <v>51016176.069999993</v>
      </c>
      <c r="G28" s="110">
        <f t="shared" si="7"/>
        <v>4004096.5499999966</v>
      </c>
    </row>
    <row r="29" spans="1:8">
      <c r="A29" s="111" t="s">
        <v>348</v>
      </c>
      <c r="B29" s="112">
        <v>6186140.7000000002</v>
      </c>
      <c r="C29" s="112">
        <v>24039632.309999999</v>
      </c>
      <c r="D29" s="110">
        <f t="shared" ref="D29:D82" si="8">B29+C29</f>
        <v>30225773.009999998</v>
      </c>
      <c r="E29" s="112">
        <v>29466773.73</v>
      </c>
      <c r="F29" s="112">
        <v>29441715.73</v>
      </c>
      <c r="G29" s="110">
        <f t="shared" ref="G29:G37" si="9">D29-E29</f>
        <v>758999.27999999747</v>
      </c>
      <c r="H29" s="113" t="s">
        <v>349</v>
      </c>
    </row>
    <row r="30" spans="1:8">
      <c r="A30" s="111" t="s">
        <v>350</v>
      </c>
      <c r="B30" s="112">
        <v>2343380.64</v>
      </c>
      <c r="C30" s="112">
        <v>427421.31</v>
      </c>
      <c r="D30" s="110">
        <f t="shared" si="8"/>
        <v>2770801.95</v>
      </c>
      <c r="E30" s="112">
        <v>2369813.7200000002</v>
      </c>
      <c r="F30" s="112">
        <v>2369813.7200000002</v>
      </c>
      <c r="G30" s="110">
        <f t="shared" si="9"/>
        <v>400988.23</v>
      </c>
      <c r="H30" s="113" t="s">
        <v>351</v>
      </c>
    </row>
    <row r="31" spans="1:8">
      <c r="A31" s="111" t="s">
        <v>352</v>
      </c>
      <c r="B31" s="112">
        <v>1181500</v>
      </c>
      <c r="C31" s="112">
        <v>1520863.43</v>
      </c>
      <c r="D31" s="110">
        <f t="shared" si="8"/>
        <v>2702363.4299999997</v>
      </c>
      <c r="E31" s="112">
        <v>2517806.31</v>
      </c>
      <c r="F31" s="112">
        <v>2517806.31</v>
      </c>
      <c r="G31" s="110">
        <f t="shared" si="9"/>
        <v>184557.11999999965</v>
      </c>
      <c r="H31" s="113" t="s">
        <v>353</v>
      </c>
    </row>
    <row r="32" spans="1:8">
      <c r="A32" s="111" t="s">
        <v>354</v>
      </c>
      <c r="B32" s="112">
        <v>2684748</v>
      </c>
      <c r="C32" s="112">
        <v>-1915971.36</v>
      </c>
      <c r="D32" s="110">
        <f t="shared" si="8"/>
        <v>768776.6399999999</v>
      </c>
      <c r="E32" s="112">
        <v>700354.86</v>
      </c>
      <c r="F32" s="112">
        <v>700354.86</v>
      </c>
      <c r="G32" s="110">
        <f t="shared" si="9"/>
        <v>68421.779999999912</v>
      </c>
      <c r="H32" s="113" t="s">
        <v>355</v>
      </c>
    </row>
    <row r="33" spans="1:8">
      <c r="A33" s="111" t="s">
        <v>356</v>
      </c>
      <c r="B33" s="112">
        <v>4180040.03</v>
      </c>
      <c r="C33" s="112">
        <v>1772291.53</v>
      </c>
      <c r="D33" s="110">
        <f t="shared" si="8"/>
        <v>5952331.5599999996</v>
      </c>
      <c r="E33" s="112">
        <v>4805990.93</v>
      </c>
      <c r="F33" s="112">
        <v>4805990.93</v>
      </c>
      <c r="G33" s="110">
        <f t="shared" si="9"/>
        <v>1146340.6299999999</v>
      </c>
      <c r="H33" s="113" t="s">
        <v>357</v>
      </c>
    </row>
    <row r="34" spans="1:8">
      <c r="A34" s="111" t="s">
        <v>358</v>
      </c>
      <c r="B34" s="112">
        <v>3307826.73</v>
      </c>
      <c r="C34" s="112">
        <v>-105697.4</v>
      </c>
      <c r="D34" s="110">
        <f t="shared" si="8"/>
        <v>3202129.33</v>
      </c>
      <c r="E34" s="112">
        <v>2728180.39</v>
      </c>
      <c r="F34" s="112">
        <v>2728180.39</v>
      </c>
      <c r="G34" s="110">
        <f t="shared" si="9"/>
        <v>473948.93999999994</v>
      </c>
      <c r="H34" s="113" t="s">
        <v>359</v>
      </c>
    </row>
    <row r="35" spans="1:8">
      <c r="A35" s="111" t="s">
        <v>360</v>
      </c>
      <c r="B35" s="112">
        <v>476045.14</v>
      </c>
      <c r="C35" s="112">
        <v>-157002</v>
      </c>
      <c r="D35" s="110">
        <f t="shared" si="8"/>
        <v>319043.14</v>
      </c>
      <c r="E35" s="112">
        <v>148276.98000000001</v>
      </c>
      <c r="F35" s="112">
        <v>148276.98000000001</v>
      </c>
      <c r="G35" s="110">
        <f t="shared" si="9"/>
        <v>170766.16</v>
      </c>
      <c r="H35" s="113" t="s">
        <v>361</v>
      </c>
    </row>
    <row r="36" spans="1:8">
      <c r="A36" s="111" t="s">
        <v>362</v>
      </c>
      <c r="B36" s="112">
        <v>2513220.83</v>
      </c>
      <c r="C36" s="112">
        <v>2632324.11</v>
      </c>
      <c r="D36" s="110">
        <f t="shared" si="8"/>
        <v>5145544.9399999995</v>
      </c>
      <c r="E36" s="112">
        <v>4403028.5599999996</v>
      </c>
      <c r="F36" s="112">
        <v>4403028.5599999996</v>
      </c>
      <c r="G36" s="110">
        <f t="shared" si="9"/>
        <v>742516.37999999989</v>
      </c>
      <c r="H36" s="113" t="s">
        <v>363</v>
      </c>
    </row>
    <row r="37" spans="1:8">
      <c r="A37" s="111" t="s">
        <v>364</v>
      </c>
      <c r="B37" s="112">
        <v>3098543.03</v>
      </c>
      <c r="C37" s="112">
        <v>860023.59</v>
      </c>
      <c r="D37" s="110">
        <f t="shared" si="8"/>
        <v>3958566.6199999996</v>
      </c>
      <c r="E37" s="112">
        <v>3901008.59</v>
      </c>
      <c r="F37" s="112">
        <v>3901008.59</v>
      </c>
      <c r="G37" s="110">
        <f t="shared" si="9"/>
        <v>57558.029999999795</v>
      </c>
      <c r="H37" s="113" t="s">
        <v>365</v>
      </c>
    </row>
    <row r="38" spans="1:8">
      <c r="A38" s="109" t="s">
        <v>366</v>
      </c>
      <c r="B38" s="110">
        <f>SUM(B39:B47)</f>
        <v>48615334.789999999</v>
      </c>
      <c r="C38" s="110">
        <f t="shared" ref="C38:G38" si="10">SUM(C39:C47)</f>
        <v>8332234.9400000004</v>
      </c>
      <c r="D38" s="110">
        <f t="shared" si="10"/>
        <v>56947569.730000004</v>
      </c>
      <c r="E38" s="110">
        <f t="shared" si="10"/>
        <v>53148803.629999995</v>
      </c>
      <c r="F38" s="110">
        <f t="shared" si="10"/>
        <v>53002928.119999997</v>
      </c>
      <c r="G38" s="110">
        <f t="shared" si="10"/>
        <v>3798766.1000000015</v>
      </c>
    </row>
    <row r="39" spans="1:8">
      <c r="A39" s="111" t="s">
        <v>367</v>
      </c>
      <c r="B39" s="112">
        <v>33395374.32</v>
      </c>
      <c r="C39" s="112">
        <v>2547266.16</v>
      </c>
      <c r="D39" s="110">
        <f t="shared" si="8"/>
        <v>35942640.480000004</v>
      </c>
      <c r="E39" s="112">
        <v>35942640.479999997</v>
      </c>
      <c r="F39" s="112">
        <v>35942640.479999997</v>
      </c>
      <c r="G39" s="110">
        <f t="shared" ref="G39:G47" si="11">D39-E39</f>
        <v>0</v>
      </c>
      <c r="H39" s="113" t="s">
        <v>368</v>
      </c>
    </row>
    <row r="40" spans="1:8">
      <c r="A40" s="111" t="s">
        <v>369</v>
      </c>
      <c r="B40" s="110"/>
      <c r="C40" s="110"/>
      <c r="D40" s="110">
        <f t="shared" si="8"/>
        <v>0</v>
      </c>
      <c r="E40" s="110"/>
      <c r="F40" s="110"/>
      <c r="G40" s="110">
        <f t="shared" si="11"/>
        <v>0</v>
      </c>
      <c r="H40" s="113" t="s">
        <v>370</v>
      </c>
    </row>
    <row r="41" spans="1:8">
      <c r="A41" s="111" t="s">
        <v>371</v>
      </c>
      <c r="B41" s="110"/>
      <c r="C41" s="110"/>
      <c r="D41" s="110">
        <f t="shared" si="8"/>
        <v>0</v>
      </c>
      <c r="E41" s="110"/>
      <c r="F41" s="110"/>
      <c r="G41" s="110">
        <f t="shared" si="11"/>
        <v>0</v>
      </c>
      <c r="H41" s="113" t="s">
        <v>372</v>
      </c>
    </row>
    <row r="42" spans="1:8">
      <c r="A42" s="111" t="s">
        <v>373</v>
      </c>
      <c r="B42" s="112">
        <v>15219960.470000001</v>
      </c>
      <c r="C42" s="112">
        <v>5784968.7800000003</v>
      </c>
      <c r="D42" s="110">
        <f t="shared" si="8"/>
        <v>21004929.25</v>
      </c>
      <c r="E42" s="112">
        <v>17206163.149999999</v>
      </c>
      <c r="F42" s="112">
        <v>17060287.640000001</v>
      </c>
      <c r="G42" s="110">
        <f t="shared" si="11"/>
        <v>3798766.1000000015</v>
      </c>
      <c r="H42" s="113" t="s">
        <v>374</v>
      </c>
    </row>
    <row r="43" spans="1:8">
      <c r="A43" s="111" t="s">
        <v>375</v>
      </c>
      <c r="B43" s="110"/>
      <c r="C43" s="110"/>
      <c r="D43" s="110">
        <f t="shared" si="8"/>
        <v>0</v>
      </c>
      <c r="E43" s="110"/>
      <c r="F43" s="110"/>
      <c r="G43" s="110">
        <f t="shared" si="11"/>
        <v>0</v>
      </c>
      <c r="H43" s="113" t="s">
        <v>376</v>
      </c>
    </row>
    <row r="44" spans="1:8">
      <c r="A44" s="111" t="s">
        <v>377</v>
      </c>
      <c r="B44" s="110"/>
      <c r="C44" s="110"/>
      <c r="D44" s="110">
        <f t="shared" si="8"/>
        <v>0</v>
      </c>
      <c r="E44" s="110"/>
      <c r="F44" s="110"/>
      <c r="G44" s="110">
        <f t="shared" si="11"/>
        <v>0</v>
      </c>
      <c r="H44" s="113" t="s">
        <v>378</v>
      </c>
    </row>
    <row r="45" spans="1:8">
      <c r="A45" s="111" t="s">
        <v>379</v>
      </c>
      <c r="B45" s="110"/>
      <c r="C45" s="110"/>
      <c r="D45" s="110">
        <f t="shared" si="8"/>
        <v>0</v>
      </c>
      <c r="E45" s="110"/>
      <c r="F45" s="110"/>
      <c r="G45" s="110">
        <f t="shared" si="11"/>
        <v>0</v>
      </c>
      <c r="H45" s="113" t="s">
        <v>380</v>
      </c>
    </row>
    <row r="46" spans="1:8">
      <c r="A46" s="111" t="s">
        <v>381</v>
      </c>
      <c r="B46" s="110"/>
      <c r="C46" s="110"/>
      <c r="D46" s="110">
        <f t="shared" si="8"/>
        <v>0</v>
      </c>
      <c r="E46" s="110"/>
      <c r="F46" s="110"/>
      <c r="G46" s="110">
        <f t="shared" si="11"/>
        <v>0</v>
      </c>
      <c r="H46" s="113" t="s">
        <v>382</v>
      </c>
    </row>
    <row r="47" spans="1:8">
      <c r="A47" s="111" t="s">
        <v>383</v>
      </c>
      <c r="B47" s="110"/>
      <c r="C47" s="110"/>
      <c r="D47" s="110">
        <f t="shared" si="8"/>
        <v>0</v>
      </c>
      <c r="E47" s="110"/>
      <c r="F47" s="110"/>
      <c r="G47" s="110">
        <f t="shared" si="11"/>
        <v>0</v>
      </c>
      <c r="H47" s="113" t="s">
        <v>384</v>
      </c>
    </row>
    <row r="48" spans="1:8">
      <c r="A48" s="109" t="s">
        <v>385</v>
      </c>
      <c r="B48" s="110">
        <f>SUM(B49:B57)</f>
        <v>2748273.8</v>
      </c>
      <c r="C48" s="110">
        <f t="shared" ref="C48:G48" si="12">SUM(C49:C57)</f>
        <v>5536455.2999999998</v>
      </c>
      <c r="D48" s="110">
        <f t="shared" si="12"/>
        <v>8284729.0999999996</v>
      </c>
      <c r="E48" s="110">
        <f t="shared" si="12"/>
        <v>6341687.5899999999</v>
      </c>
      <c r="F48" s="110">
        <f t="shared" si="12"/>
        <v>6341687.5899999999</v>
      </c>
      <c r="G48" s="110">
        <f t="shared" si="12"/>
        <v>1943041.5100000002</v>
      </c>
    </row>
    <row r="49" spans="1:8">
      <c r="A49" s="111" t="s">
        <v>386</v>
      </c>
      <c r="B49" s="112">
        <v>1128597.3600000001</v>
      </c>
      <c r="C49" s="112">
        <v>1015458</v>
      </c>
      <c r="D49" s="110">
        <f t="shared" si="8"/>
        <v>2144055.3600000003</v>
      </c>
      <c r="E49" s="112">
        <v>1900463.44</v>
      </c>
      <c r="F49" s="112">
        <v>1900463.44</v>
      </c>
      <c r="G49" s="110">
        <f t="shared" ref="G49:G57" si="13">D49-E49</f>
        <v>243591.92000000039</v>
      </c>
      <c r="H49" s="113" t="s">
        <v>387</v>
      </c>
    </row>
    <row r="50" spans="1:8">
      <c r="A50" s="111" t="s">
        <v>388</v>
      </c>
      <c r="B50" s="112">
        <v>273122.44</v>
      </c>
      <c r="C50" s="112">
        <v>-102522.44</v>
      </c>
      <c r="D50" s="110">
        <f t="shared" si="8"/>
        <v>170600</v>
      </c>
      <c r="E50" s="112">
        <v>116578.52</v>
      </c>
      <c r="F50" s="112">
        <v>116578.52</v>
      </c>
      <c r="G50" s="110">
        <f t="shared" si="13"/>
        <v>54021.479999999996</v>
      </c>
      <c r="H50" s="113" t="s">
        <v>389</v>
      </c>
    </row>
    <row r="51" spans="1:8">
      <c r="A51" s="111" t="s">
        <v>390</v>
      </c>
      <c r="B51" s="112">
        <v>20000</v>
      </c>
      <c r="C51" s="112">
        <v>-20000</v>
      </c>
      <c r="D51" s="110">
        <f t="shared" si="8"/>
        <v>0</v>
      </c>
      <c r="E51" s="112">
        <v>0</v>
      </c>
      <c r="F51" s="112">
        <v>0</v>
      </c>
      <c r="G51" s="110">
        <f t="shared" si="13"/>
        <v>0</v>
      </c>
      <c r="H51" s="113" t="s">
        <v>391</v>
      </c>
    </row>
    <row r="52" spans="1:8">
      <c r="A52" s="111" t="s">
        <v>392</v>
      </c>
      <c r="B52" s="112">
        <v>51912</v>
      </c>
      <c r="C52" s="112">
        <v>3536779</v>
      </c>
      <c r="D52" s="110">
        <f t="shared" si="8"/>
        <v>3588691</v>
      </c>
      <c r="E52" s="112">
        <v>2240562.64</v>
      </c>
      <c r="F52" s="112">
        <v>2240562.64</v>
      </c>
      <c r="G52" s="110">
        <f t="shared" si="13"/>
        <v>1348128.3599999999</v>
      </c>
      <c r="H52" s="113" t="s">
        <v>393</v>
      </c>
    </row>
    <row r="53" spans="1:8">
      <c r="A53" s="111" t="s">
        <v>394</v>
      </c>
      <c r="B53" s="110"/>
      <c r="C53" s="110"/>
      <c r="D53" s="110">
        <f t="shared" si="8"/>
        <v>0</v>
      </c>
      <c r="E53" s="110"/>
      <c r="F53" s="110"/>
      <c r="G53" s="110">
        <f t="shared" si="13"/>
        <v>0</v>
      </c>
      <c r="H53" s="113" t="s">
        <v>395</v>
      </c>
    </row>
    <row r="54" spans="1:8">
      <c r="A54" s="111" t="s">
        <v>396</v>
      </c>
      <c r="B54" s="112">
        <v>661192</v>
      </c>
      <c r="C54" s="112">
        <v>1218264.43</v>
      </c>
      <c r="D54" s="110">
        <f t="shared" si="8"/>
        <v>1879456.43</v>
      </c>
      <c r="E54" s="112">
        <v>1784368.99</v>
      </c>
      <c r="F54" s="112">
        <v>1784368.99</v>
      </c>
      <c r="G54" s="110">
        <f t="shared" si="13"/>
        <v>95087.439999999944</v>
      </c>
      <c r="H54" s="113" t="s">
        <v>397</v>
      </c>
    </row>
    <row r="55" spans="1:8">
      <c r="A55" s="111" t="s">
        <v>398</v>
      </c>
      <c r="B55" s="110"/>
      <c r="C55" s="110"/>
      <c r="D55" s="110">
        <f t="shared" si="8"/>
        <v>0</v>
      </c>
      <c r="E55" s="110"/>
      <c r="F55" s="110"/>
      <c r="G55" s="110">
        <f t="shared" si="13"/>
        <v>0</v>
      </c>
      <c r="H55" s="113" t="s">
        <v>399</v>
      </c>
    </row>
    <row r="56" spans="1:8">
      <c r="A56" s="111" t="s">
        <v>400</v>
      </c>
      <c r="B56" s="110"/>
      <c r="C56" s="110"/>
      <c r="D56" s="110">
        <f t="shared" si="8"/>
        <v>0</v>
      </c>
      <c r="E56" s="110"/>
      <c r="F56" s="110"/>
      <c r="G56" s="110">
        <f t="shared" si="13"/>
        <v>0</v>
      </c>
      <c r="H56" s="113" t="s">
        <v>401</v>
      </c>
    </row>
    <row r="57" spans="1:8">
      <c r="A57" s="111" t="s">
        <v>402</v>
      </c>
      <c r="B57" s="112">
        <v>613450</v>
      </c>
      <c r="C57" s="112">
        <v>-111523.69</v>
      </c>
      <c r="D57" s="110">
        <f t="shared" si="8"/>
        <v>501926.31</v>
      </c>
      <c r="E57" s="112">
        <v>299714</v>
      </c>
      <c r="F57" s="112">
        <v>299714</v>
      </c>
      <c r="G57" s="110">
        <f t="shared" si="13"/>
        <v>202212.31</v>
      </c>
      <c r="H57" s="113" t="s">
        <v>403</v>
      </c>
    </row>
    <row r="58" spans="1:8">
      <c r="A58" s="109" t="s">
        <v>404</v>
      </c>
      <c r="B58" s="110">
        <f>SUM(B59:B61)</f>
        <v>2972000</v>
      </c>
      <c r="C58" s="110">
        <f t="shared" ref="C58:G58" si="14">SUM(C59:C61)</f>
        <v>6508716.1200000001</v>
      </c>
      <c r="D58" s="110">
        <f t="shared" si="14"/>
        <v>9480716.120000001</v>
      </c>
      <c r="E58" s="110">
        <f t="shared" si="14"/>
        <v>4667880.5999999996</v>
      </c>
      <c r="F58" s="110">
        <f t="shared" si="14"/>
        <v>4667880.5999999996</v>
      </c>
      <c r="G58" s="110">
        <f t="shared" si="14"/>
        <v>4812835.5200000005</v>
      </c>
    </row>
    <row r="59" spans="1:8">
      <c r="A59" s="111" t="s">
        <v>405</v>
      </c>
      <c r="B59" s="112">
        <v>2920000</v>
      </c>
      <c r="C59" s="112">
        <v>2958745.98</v>
      </c>
      <c r="D59" s="110">
        <f t="shared" si="8"/>
        <v>5878745.9800000004</v>
      </c>
      <c r="E59" s="112">
        <v>1655175.33</v>
      </c>
      <c r="F59" s="112">
        <v>1655175.33</v>
      </c>
      <c r="G59" s="110">
        <f t="shared" ref="G59:G61" si="15">D59-E59</f>
        <v>4223570.6500000004</v>
      </c>
      <c r="H59" s="113" t="s">
        <v>406</v>
      </c>
    </row>
    <row r="60" spans="1:8">
      <c r="A60" s="111" t="s">
        <v>407</v>
      </c>
      <c r="B60" s="112">
        <v>0</v>
      </c>
      <c r="C60" s="112">
        <v>3601970.14</v>
      </c>
      <c r="D60" s="110">
        <f t="shared" si="8"/>
        <v>3601970.14</v>
      </c>
      <c r="E60" s="112">
        <v>3012705.27</v>
      </c>
      <c r="F60" s="112">
        <v>3012705.27</v>
      </c>
      <c r="G60" s="110">
        <f t="shared" si="15"/>
        <v>589264.87000000011</v>
      </c>
      <c r="H60" s="113" t="s">
        <v>408</v>
      </c>
    </row>
    <row r="61" spans="1:8">
      <c r="A61" s="111" t="s">
        <v>409</v>
      </c>
      <c r="B61" s="112">
        <v>52000</v>
      </c>
      <c r="C61" s="112">
        <v>-52000</v>
      </c>
      <c r="D61" s="110">
        <f t="shared" si="8"/>
        <v>0</v>
      </c>
      <c r="E61" s="112">
        <v>0</v>
      </c>
      <c r="F61" s="112">
        <v>0</v>
      </c>
      <c r="G61" s="110">
        <f t="shared" si="15"/>
        <v>0</v>
      </c>
      <c r="H61" s="113" t="s">
        <v>410</v>
      </c>
    </row>
    <row r="62" spans="1:8">
      <c r="A62" s="109" t="s">
        <v>411</v>
      </c>
      <c r="B62" s="110">
        <f>SUM(B63:B67,B69:B70)</f>
        <v>0</v>
      </c>
      <c r="C62" s="110">
        <f t="shared" ref="C62:G62" si="16">SUM(C63:C67,C69:C70)</f>
        <v>8008270.0999999996</v>
      </c>
      <c r="D62" s="110">
        <f t="shared" si="16"/>
        <v>8008270.0999999996</v>
      </c>
      <c r="E62" s="110">
        <f t="shared" si="16"/>
        <v>0</v>
      </c>
      <c r="F62" s="110">
        <f t="shared" si="16"/>
        <v>0</v>
      </c>
      <c r="G62" s="110">
        <f t="shared" si="16"/>
        <v>8008270.0999999996</v>
      </c>
    </row>
    <row r="63" spans="1:8">
      <c r="A63" s="111" t="s">
        <v>412</v>
      </c>
      <c r="B63" s="110"/>
      <c r="C63" s="110"/>
      <c r="D63" s="110">
        <f t="shared" si="8"/>
        <v>0</v>
      </c>
      <c r="E63" s="110"/>
      <c r="F63" s="110"/>
      <c r="G63" s="110">
        <f t="shared" ref="G63:G70" si="17">D63-E63</f>
        <v>0</v>
      </c>
      <c r="H63" s="113" t="s">
        <v>413</v>
      </c>
    </row>
    <row r="64" spans="1:8">
      <c r="A64" s="111" t="s">
        <v>414</v>
      </c>
      <c r="B64" s="110"/>
      <c r="C64" s="110"/>
      <c r="D64" s="110">
        <f t="shared" si="8"/>
        <v>0</v>
      </c>
      <c r="E64" s="110"/>
      <c r="F64" s="110"/>
      <c r="G64" s="110">
        <f t="shared" si="17"/>
        <v>0</v>
      </c>
      <c r="H64" s="113" t="s">
        <v>415</v>
      </c>
    </row>
    <row r="65" spans="1:8">
      <c r="A65" s="111" t="s">
        <v>416</v>
      </c>
      <c r="B65" s="110"/>
      <c r="C65" s="110"/>
      <c r="D65" s="110">
        <f t="shared" si="8"/>
        <v>0</v>
      </c>
      <c r="E65" s="110"/>
      <c r="F65" s="110"/>
      <c r="G65" s="110">
        <f t="shared" si="17"/>
        <v>0</v>
      </c>
      <c r="H65" s="113" t="s">
        <v>417</v>
      </c>
    </row>
    <row r="66" spans="1:8">
      <c r="A66" s="111" t="s">
        <v>418</v>
      </c>
      <c r="B66" s="110"/>
      <c r="C66" s="110"/>
      <c r="D66" s="110">
        <f t="shared" si="8"/>
        <v>0</v>
      </c>
      <c r="E66" s="110"/>
      <c r="F66" s="110"/>
      <c r="G66" s="110">
        <f t="shared" si="17"/>
        <v>0</v>
      </c>
      <c r="H66" s="113" t="s">
        <v>419</v>
      </c>
    </row>
    <row r="67" spans="1:8">
      <c r="A67" s="111" t="s">
        <v>420</v>
      </c>
      <c r="B67" s="110"/>
      <c r="C67" s="110"/>
      <c r="D67" s="110">
        <f t="shared" si="8"/>
        <v>0</v>
      </c>
      <c r="E67" s="110"/>
      <c r="F67" s="110"/>
      <c r="G67" s="110">
        <f t="shared" si="17"/>
        <v>0</v>
      </c>
      <c r="H67" s="113" t="s">
        <v>421</v>
      </c>
    </row>
    <row r="68" spans="1:8">
      <c r="A68" s="111" t="s">
        <v>422</v>
      </c>
      <c r="B68" s="110"/>
      <c r="C68" s="110"/>
      <c r="D68" s="110">
        <f t="shared" si="8"/>
        <v>0</v>
      </c>
      <c r="E68" s="110"/>
      <c r="F68" s="110"/>
      <c r="G68" s="110">
        <f t="shared" si="17"/>
        <v>0</v>
      </c>
      <c r="H68" s="113"/>
    </row>
    <row r="69" spans="1:8">
      <c r="A69" s="111" t="s">
        <v>423</v>
      </c>
      <c r="B69" s="110"/>
      <c r="C69" s="110"/>
      <c r="D69" s="110">
        <f t="shared" si="8"/>
        <v>0</v>
      </c>
      <c r="E69" s="110"/>
      <c r="F69" s="110"/>
      <c r="G69" s="110">
        <f t="shared" si="17"/>
        <v>0</v>
      </c>
      <c r="H69" s="113" t="s">
        <v>424</v>
      </c>
    </row>
    <row r="70" spans="1:8">
      <c r="A70" s="111" t="s">
        <v>425</v>
      </c>
      <c r="B70" s="112">
        <v>0</v>
      </c>
      <c r="C70" s="112">
        <v>8008270.0999999996</v>
      </c>
      <c r="D70" s="110">
        <f t="shared" si="8"/>
        <v>8008270.0999999996</v>
      </c>
      <c r="E70" s="112">
        <v>0</v>
      </c>
      <c r="F70" s="112">
        <v>0</v>
      </c>
      <c r="G70" s="110">
        <f t="shared" si="17"/>
        <v>8008270.0999999996</v>
      </c>
      <c r="H70" s="113" t="s">
        <v>426</v>
      </c>
    </row>
    <row r="71" spans="1:8">
      <c r="A71" s="109" t="s">
        <v>427</v>
      </c>
      <c r="B71" s="110">
        <f>SUM(B72:B74)</f>
        <v>0</v>
      </c>
      <c r="C71" s="110">
        <f t="shared" ref="C71:G71" si="18">SUM(C72:C74)</f>
        <v>2439847.46</v>
      </c>
      <c r="D71" s="110">
        <f t="shared" si="18"/>
        <v>2439847.46</v>
      </c>
      <c r="E71" s="110">
        <f t="shared" si="18"/>
        <v>2067756.03</v>
      </c>
      <c r="F71" s="110">
        <f t="shared" si="18"/>
        <v>2067756.03</v>
      </c>
      <c r="G71" s="110">
        <f t="shared" si="18"/>
        <v>372091.42999999993</v>
      </c>
    </row>
    <row r="72" spans="1:8">
      <c r="A72" s="111" t="s">
        <v>428</v>
      </c>
      <c r="B72" s="110"/>
      <c r="C72" s="110"/>
      <c r="D72" s="110">
        <f t="shared" si="8"/>
        <v>0</v>
      </c>
      <c r="E72" s="110"/>
      <c r="F72" s="110"/>
      <c r="G72" s="110">
        <f t="shared" ref="G72:G74" si="19">D72-E72</f>
        <v>0</v>
      </c>
      <c r="H72" s="113" t="s">
        <v>429</v>
      </c>
    </row>
    <row r="73" spans="1:8">
      <c r="A73" s="111" t="s">
        <v>430</v>
      </c>
      <c r="B73" s="110"/>
      <c r="C73" s="110"/>
      <c r="D73" s="110">
        <f t="shared" si="8"/>
        <v>0</v>
      </c>
      <c r="E73" s="110"/>
      <c r="F73" s="110"/>
      <c r="G73" s="110">
        <f t="shared" si="19"/>
        <v>0</v>
      </c>
      <c r="H73" s="113" t="s">
        <v>431</v>
      </c>
    </row>
    <row r="74" spans="1:8">
      <c r="A74" s="111" t="s">
        <v>432</v>
      </c>
      <c r="B74" s="112">
        <v>0</v>
      </c>
      <c r="C74" s="112">
        <v>2439847.46</v>
      </c>
      <c r="D74" s="110">
        <f t="shared" si="8"/>
        <v>2439847.46</v>
      </c>
      <c r="E74" s="112">
        <v>2067756.03</v>
      </c>
      <c r="F74" s="112">
        <v>2067756.03</v>
      </c>
      <c r="G74" s="110">
        <f t="shared" si="19"/>
        <v>372091.42999999993</v>
      </c>
      <c r="H74" s="113" t="s">
        <v>433</v>
      </c>
    </row>
    <row r="75" spans="1:8">
      <c r="A75" s="109" t="s">
        <v>434</v>
      </c>
      <c r="B75" s="110">
        <f>SUM(B76:B82)</f>
        <v>15000000</v>
      </c>
      <c r="C75" s="110">
        <f t="shared" ref="C75:G75" si="20">SUM(C76:C82)</f>
        <v>451150</v>
      </c>
      <c r="D75" s="110">
        <f t="shared" si="20"/>
        <v>15451150</v>
      </c>
      <c r="E75" s="110">
        <f t="shared" si="20"/>
        <v>15451150</v>
      </c>
      <c r="F75" s="110">
        <f t="shared" si="20"/>
        <v>15451150</v>
      </c>
      <c r="G75" s="110">
        <f t="shared" si="20"/>
        <v>0</v>
      </c>
    </row>
    <row r="76" spans="1:8">
      <c r="A76" s="111" t="s">
        <v>435</v>
      </c>
      <c r="B76" s="112">
        <v>15000000</v>
      </c>
      <c r="C76" s="112">
        <v>0</v>
      </c>
      <c r="D76" s="110">
        <f t="shared" si="8"/>
        <v>15000000</v>
      </c>
      <c r="E76" s="112">
        <v>15000000</v>
      </c>
      <c r="F76" s="112">
        <v>15000000</v>
      </c>
      <c r="G76" s="110">
        <f t="shared" ref="G76:G82" si="21">D76-E76</f>
        <v>0</v>
      </c>
      <c r="H76" s="113" t="s">
        <v>436</v>
      </c>
    </row>
    <row r="77" spans="1:8">
      <c r="A77" s="111" t="s">
        <v>437</v>
      </c>
      <c r="B77" s="112">
        <v>0</v>
      </c>
      <c r="C77" s="112">
        <v>451150</v>
      </c>
      <c r="D77" s="110">
        <f t="shared" si="8"/>
        <v>451150</v>
      </c>
      <c r="E77" s="112">
        <v>451150</v>
      </c>
      <c r="F77" s="112">
        <v>451150</v>
      </c>
      <c r="G77" s="110">
        <f t="shared" si="21"/>
        <v>0</v>
      </c>
      <c r="H77" s="113" t="s">
        <v>438</v>
      </c>
    </row>
    <row r="78" spans="1:8">
      <c r="A78" s="111" t="s">
        <v>439</v>
      </c>
      <c r="B78" s="110"/>
      <c r="C78" s="110"/>
      <c r="D78" s="110">
        <f t="shared" si="8"/>
        <v>0</v>
      </c>
      <c r="E78" s="110"/>
      <c r="F78" s="110"/>
      <c r="G78" s="110">
        <f t="shared" si="21"/>
        <v>0</v>
      </c>
      <c r="H78" s="113" t="s">
        <v>440</v>
      </c>
    </row>
    <row r="79" spans="1:8">
      <c r="A79" s="111" t="s">
        <v>441</v>
      </c>
      <c r="B79" s="110"/>
      <c r="C79" s="110"/>
      <c r="D79" s="110">
        <f t="shared" si="8"/>
        <v>0</v>
      </c>
      <c r="E79" s="110"/>
      <c r="F79" s="110"/>
      <c r="G79" s="110">
        <f t="shared" si="21"/>
        <v>0</v>
      </c>
      <c r="H79" s="113" t="s">
        <v>442</v>
      </c>
    </row>
    <row r="80" spans="1:8">
      <c r="A80" s="111" t="s">
        <v>443</v>
      </c>
      <c r="B80" s="110"/>
      <c r="C80" s="110"/>
      <c r="D80" s="110">
        <f t="shared" si="8"/>
        <v>0</v>
      </c>
      <c r="E80" s="110"/>
      <c r="F80" s="110"/>
      <c r="G80" s="110">
        <f t="shared" si="21"/>
        <v>0</v>
      </c>
      <c r="H80" s="113" t="s">
        <v>444</v>
      </c>
    </row>
    <row r="81" spans="1:8">
      <c r="A81" s="111" t="s">
        <v>445</v>
      </c>
      <c r="B81" s="110"/>
      <c r="C81" s="110"/>
      <c r="D81" s="110">
        <f t="shared" si="8"/>
        <v>0</v>
      </c>
      <c r="E81" s="110"/>
      <c r="F81" s="110"/>
      <c r="G81" s="110">
        <f t="shared" si="21"/>
        <v>0</v>
      </c>
      <c r="H81" s="113" t="s">
        <v>446</v>
      </c>
    </row>
    <row r="82" spans="1:8">
      <c r="A82" s="111" t="s">
        <v>447</v>
      </c>
      <c r="B82" s="110"/>
      <c r="C82" s="110"/>
      <c r="D82" s="110">
        <f t="shared" si="8"/>
        <v>0</v>
      </c>
      <c r="E82" s="110"/>
      <c r="F82" s="110"/>
      <c r="G82" s="110">
        <f t="shared" si="21"/>
        <v>0</v>
      </c>
      <c r="H82" s="113" t="s">
        <v>448</v>
      </c>
    </row>
    <row r="83" spans="1:8">
      <c r="A83" s="114"/>
      <c r="B83" s="115"/>
      <c r="C83" s="115"/>
      <c r="D83" s="115"/>
      <c r="E83" s="115"/>
      <c r="F83" s="115"/>
      <c r="G83" s="115"/>
    </row>
    <row r="84" spans="1:8">
      <c r="A84" s="116" t="s">
        <v>449</v>
      </c>
      <c r="B84" s="108">
        <f>B85+B93+B103+B113+B123+B133+B137+B146+B150</f>
        <v>103202610</v>
      </c>
      <c r="C84" s="108">
        <f t="shared" ref="C84:G84" si="22">C85+C93+C103+C113+C123+C133+C137+C146+C150</f>
        <v>73822952.770000011</v>
      </c>
      <c r="D84" s="108">
        <f t="shared" si="22"/>
        <v>177025562.77000001</v>
      </c>
      <c r="E84" s="108">
        <f t="shared" si="22"/>
        <v>106660148.93000001</v>
      </c>
      <c r="F84" s="108">
        <f t="shared" si="22"/>
        <v>101928479.74000001</v>
      </c>
      <c r="G84" s="108">
        <f t="shared" si="22"/>
        <v>70365413.840000004</v>
      </c>
    </row>
    <row r="85" spans="1:8">
      <c r="A85" s="109" t="s">
        <v>313</v>
      </c>
      <c r="B85" s="110">
        <f>SUM(B86:B92)</f>
        <v>2366000</v>
      </c>
      <c r="C85" s="110">
        <f t="shared" ref="C85:G85" si="23">SUM(C86:C92)</f>
        <v>-2366000</v>
      </c>
      <c r="D85" s="110">
        <f t="shared" si="23"/>
        <v>0</v>
      </c>
      <c r="E85" s="110">
        <f t="shared" si="23"/>
        <v>0</v>
      </c>
      <c r="F85" s="110">
        <f t="shared" si="23"/>
        <v>0</v>
      </c>
      <c r="G85" s="110">
        <f t="shared" si="23"/>
        <v>0</v>
      </c>
    </row>
    <row r="86" spans="1:8">
      <c r="A86" s="111" t="s">
        <v>314</v>
      </c>
      <c r="B86" s="110"/>
      <c r="C86" s="110"/>
      <c r="D86" s="110">
        <f t="shared" ref="D86:D92" si="24">B86+C86</f>
        <v>0</v>
      </c>
      <c r="E86" s="110"/>
      <c r="F86" s="110"/>
      <c r="G86" s="110">
        <f t="shared" ref="G86:G92" si="25">D86-E86</f>
        <v>0</v>
      </c>
      <c r="H86" s="113" t="s">
        <v>450</v>
      </c>
    </row>
    <row r="87" spans="1:8">
      <c r="A87" s="111" t="s">
        <v>316</v>
      </c>
      <c r="B87" s="112">
        <v>216000</v>
      </c>
      <c r="C87" s="112">
        <v>-216000</v>
      </c>
      <c r="D87" s="110">
        <f t="shared" si="24"/>
        <v>0</v>
      </c>
      <c r="E87" s="112">
        <v>0</v>
      </c>
      <c r="F87" s="112">
        <v>0</v>
      </c>
      <c r="G87" s="110">
        <f t="shared" si="25"/>
        <v>0</v>
      </c>
      <c r="H87" s="113" t="s">
        <v>451</v>
      </c>
    </row>
    <row r="88" spans="1:8">
      <c r="A88" s="111" t="s">
        <v>318</v>
      </c>
      <c r="B88" s="112">
        <v>2150000</v>
      </c>
      <c r="C88" s="112">
        <v>-2150000</v>
      </c>
      <c r="D88" s="110">
        <f t="shared" si="24"/>
        <v>0</v>
      </c>
      <c r="E88" s="112">
        <v>0</v>
      </c>
      <c r="F88" s="112">
        <v>0</v>
      </c>
      <c r="G88" s="110">
        <f t="shared" si="25"/>
        <v>0</v>
      </c>
      <c r="H88" s="113" t="s">
        <v>452</v>
      </c>
    </row>
    <row r="89" spans="1:8">
      <c r="A89" s="111" t="s">
        <v>320</v>
      </c>
      <c r="B89" s="112">
        <v>0</v>
      </c>
      <c r="C89" s="112">
        <v>0</v>
      </c>
      <c r="D89" s="110">
        <f t="shared" si="24"/>
        <v>0</v>
      </c>
      <c r="E89" s="112">
        <v>0</v>
      </c>
      <c r="F89" s="112">
        <v>0</v>
      </c>
      <c r="G89" s="110">
        <f t="shared" si="25"/>
        <v>0</v>
      </c>
      <c r="H89" s="113" t="s">
        <v>453</v>
      </c>
    </row>
    <row r="90" spans="1:8">
      <c r="A90" s="111" t="s">
        <v>322</v>
      </c>
      <c r="B90" s="110"/>
      <c r="C90" s="110"/>
      <c r="D90" s="110">
        <f t="shared" si="24"/>
        <v>0</v>
      </c>
      <c r="E90" s="110"/>
      <c r="F90" s="110"/>
      <c r="G90" s="110">
        <f t="shared" si="25"/>
        <v>0</v>
      </c>
      <c r="H90" s="113" t="s">
        <v>454</v>
      </c>
    </row>
    <row r="91" spans="1:8">
      <c r="A91" s="111" t="s">
        <v>324</v>
      </c>
      <c r="B91" s="110"/>
      <c r="C91" s="110"/>
      <c r="D91" s="110">
        <f t="shared" si="24"/>
        <v>0</v>
      </c>
      <c r="E91" s="110"/>
      <c r="F91" s="110"/>
      <c r="G91" s="110">
        <f t="shared" si="25"/>
        <v>0</v>
      </c>
      <c r="H91" s="113" t="s">
        <v>455</v>
      </c>
    </row>
    <row r="92" spans="1:8">
      <c r="A92" s="111" t="s">
        <v>326</v>
      </c>
      <c r="B92" s="110"/>
      <c r="C92" s="110"/>
      <c r="D92" s="110">
        <f t="shared" si="24"/>
        <v>0</v>
      </c>
      <c r="E92" s="110"/>
      <c r="F92" s="110"/>
      <c r="G92" s="110">
        <f t="shared" si="25"/>
        <v>0</v>
      </c>
      <c r="H92" s="113" t="s">
        <v>456</v>
      </c>
    </row>
    <row r="93" spans="1:8">
      <c r="A93" s="109" t="s">
        <v>328</v>
      </c>
      <c r="B93" s="110">
        <f>SUM(B94:B102)</f>
        <v>29637000</v>
      </c>
      <c r="C93" s="110">
        <f t="shared" ref="C93:G93" si="26">SUM(C94:C102)</f>
        <v>8340813.9999999991</v>
      </c>
      <c r="D93" s="110">
        <f t="shared" si="26"/>
        <v>37977814</v>
      </c>
      <c r="E93" s="110">
        <f t="shared" si="26"/>
        <v>37633694.25</v>
      </c>
      <c r="F93" s="110">
        <f t="shared" si="26"/>
        <v>37165060.870000005</v>
      </c>
      <c r="G93" s="110">
        <f t="shared" si="26"/>
        <v>344119.7499999986</v>
      </c>
    </row>
    <row r="94" spans="1:8">
      <c r="A94" s="111" t="s">
        <v>329</v>
      </c>
      <c r="B94" s="112">
        <v>654000</v>
      </c>
      <c r="C94" s="112">
        <v>62974.93</v>
      </c>
      <c r="D94" s="110">
        <f t="shared" ref="D94:D102" si="27">B94+C94</f>
        <v>716974.93</v>
      </c>
      <c r="E94" s="112">
        <v>716974.93</v>
      </c>
      <c r="F94" s="112">
        <v>716974.93</v>
      </c>
      <c r="G94" s="110">
        <f t="shared" ref="G94:G102" si="28">D94-E94</f>
        <v>0</v>
      </c>
      <c r="H94" s="113" t="s">
        <v>457</v>
      </c>
    </row>
    <row r="95" spans="1:8">
      <c r="A95" s="111" t="s">
        <v>331</v>
      </c>
      <c r="B95" s="112">
        <v>1191000</v>
      </c>
      <c r="C95" s="112">
        <v>1739595.4</v>
      </c>
      <c r="D95" s="110">
        <f t="shared" si="27"/>
        <v>2930595.4</v>
      </c>
      <c r="E95" s="112">
        <v>2930595.4</v>
      </c>
      <c r="F95" s="112">
        <v>2880749.04</v>
      </c>
      <c r="G95" s="110">
        <f t="shared" si="28"/>
        <v>0</v>
      </c>
      <c r="H95" s="113" t="s">
        <v>458</v>
      </c>
    </row>
    <row r="96" spans="1:8">
      <c r="A96" s="111" t="s">
        <v>333</v>
      </c>
      <c r="B96" s="112">
        <v>50000</v>
      </c>
      <c r="C96" s="112">
        <v>-50000</v>
      </c>
      <c r="D96" s="110">
        <f t="shared" si="27"/>
        <v>0</v>
      </c>
      <c r="E96" s="112">
        <v>0</v>
      </c>
      <c r="F96" s="112">
        <v>0</v>
      </c>
      <c r="G96" s="110">
        <f t="shared" si="28"/>
        <v>0</v>
      </c>
      <c r="H96" s="113" t="s">
        <v>459</v>
      </c>
    </row>
    <row r="97" spans="1:8">
      <c r="A97" s="111" t="s">
        <v>335</v>
      </c>
      <c r="B97" s="112">
        <v>3086000</v>
      </c>
      <c r="C97" s="112">
        <v>1475518.56</v>
      </c>
      <c r="D97" s="110">
        <f t="shared" si="27"/>
        <v>4561518.5600000005</v>
      </c>
      <c r="E97" s="112">
        <v>4559280.12</v>
      </c>
      <c r="F97" s="112">
        <v>4559280.12</v>
      </c>
      <c r="G97" s="110">
        <f t="shared" si="28"/>
        <v>2238.4400000004098</v>
      </c>
      <c r="H97" s="113" t="s">
        <v>460</v>
      </c>
    </row>
    <row r="98" spans="1:8">
      <c r="A98" s="117" t="s">
        <v>337</v>
      </c>
      <c r="B98" s="112">
        <v>488000</v>
      </c>
      <c r="C98" s="112">
        <v>-293156.65999999997</v>
      </c>
      <c r="D98" s="110">
        <f t="shared" si="27"/>
        <v>194843.34000000003</v>
      </c>
      <c r="E98" s="112">
        <v>194843.34</v>
      </c>
      <c r="F98" s="112">
        <v>194843.34</v>
      </c>
      <c r="G98" s="110">
        <f t="shared" si="28"/>
        <v>0</v>
      </c>
      <c r="H98" s="113" t="s">
        <v>461</v>
      </c>
    </row>
    <row r="99" spans="1:8">
      <c r="A99" s="111" t="s">
        <v>339</v>
      </c>
      <c r="B99" s="112">
        <v>22057000</v>
      </c>
      <c r="C99" s="112">
        <v>3345561.88</v>
      </c>
      <c r="D99" s="110">
        <f t="shared" si="27"/>
        <v>25402561.879999999</v>
      </c>
      <c r="E99" s="112">
        <v>25060680.620000001</v>
      </c>
      <c r="F99" s="112">
        <v>24642887.620000001</v>
      </c>
      <c r="G99" s="110">
        <f t="shared" si="28"/>
        <v>341881.25999999791</v>
      </c>
      <c r="H99" s="113" t="s">
        <v>462</v>
      </c>
    </row>
    <row r="100" spans="1:8">
      <c r="A100" s="111" t="s">
        <v>341</v>
      </c>
      <c r="B100" s="112">
        <v>1070000</v>
      </c>
      <c r="C100" s="112">
        <v>1778488.1</v>
      </c>
      <c r="D100" s="110">
        <f t="shared" si="27"/>
        <v>2848488.1</v>
      </c>
      <c r="E100" s="112">
        <v>2848488.05</v>
      </c>
      <c r="F100" s="112">
        <v>2848488.05</v>
      </c>
      <c r="G100" s="110">
        <f t="shared" si="28"/>
        <v>5.0000000279396772E-2</v>
      </c>
      <c r="H100" s="113" t="s">
        <v>463</v>
      </c>
    </row>
    <row r="101" spans="1:8">
      <c r="A101" s="111" t="s">
        <v>343</v>
      </c>
      <c r="B101" s="112">
        <v>40000</v>
      </c>
      <c r="C101" s="112">
        <v>-40000</v>
      </c>
      <c r="D101" s="110">
        <f t="shared" si="27"/>
        <v>0</v>
      </c>
      <c r="E101" s="112">
        <v>0</v>
      </c>
      <c r="F101" s="112">
        <v>0</v>
      </c>
      <c r="G101" s="110">
        <f t="shared" si="28"/>
        <v>0</v>
      </c>
      <c r="H101" s="113" t="s">
        <v>464</v>
      </c>
    </row>
    <row r="102" spans="1:8">
      <c r="A102" s="111" t="s">
        <v>345</v>
      </c>
      <c r="B102" s="112">
        <v>1001000</v>
      </c>
      <c r="C102" s="112">
        <v>321831.78999999998</v>
      </c>
      <c r="D102" s="110">
        <f t="shared" si="27"/>
        <v>1322831.79</v>
      </c>
      <c r="E102" s="112">
        <v>1322831.79</v>
      </c>
      <c r="F102" s="112">
        <v>1321837.77</v>
      </c>
      <c r="G102" s="110">
        <f t="shared" si="28"/>
        <v>0</v>
      </c>
      <c r="H102" s="113" t="s">
        <v>465</v>
      </c>
    </row>
    <row r="103" spans="1:8">
      <c r="A103" s="109" t="s">
        <v>347</v>
      </c>
      <c r="B103" s="110">
        <f>SUM(B104:B112)</f>
        <v>25641992</v>
      </c>
      <c r="C103" s="110">
        <f t="shared" ref="C103:G103" si="29">SUM(C104:C112)</f>
        <v>-13331992.009999994</v>
      </c>
      <c r="D103" s="110">
        <f t="shared" si="29"/>
        <v>12309999.990000002</v>
      </c>
      <c r="E103" s="110">
        <f t="shared" si="29"/>
        <v>11489903.35</v>
      </c>
      <c r="F103" s="110">
        <f t="shared" si="29"/>
        <v>11479621.460000001</v>
      </c>
      <c r="G103" s="110">
        <f t="shared" si="29"/>
        <v>820096.64000000223</v>
      </c>
    </row>
    <row r="104" spans="1:8">
      <c r="A104" s="111" t="s">
        <v>348</v>
      </c>
      <c r="B104" s="112">
        <v>19896792</v>
      </c>
      <c r="C104" s="112">
        <v>-19828391.899999999</v>
      </c>
      <c r="D104" s="110">
        <f t="shared" ref="D104:D112" si="30">B104+C104</f>
        <v>68400.10000000149</v>
      </c>
      <c r="E104" s="112">
        <v>68400.100000000006</v>
      </c>
      <c r="F104" s="112">
        <v>68400.100000000006</v>
      </c>
      <c r="G104" s="110">
        <f t="shared" ref="G104:G112" si="31">D104-E104</f>
        <v>1.4842953532934189E-9</v>
      </c>
      <c r="H104" s="113" t="s">
        <v>466</v>
      </c>
    </row>
    <row r="105" spans="1:8">
      <c r="A105" s="111" t="s">
        <v>350</v>
      </c>
      <c r="B105" s="112">
        <v>234000</v>
      </c>
      <c r="C105" s="112">
        <v>192466.48</v>
      </c>
      <c r="D105" s="110">
        <f t="shared" si="30"/>
        <v>426466.48</v>
      </c>
      <c r="E105" s="112">
        <v>421466.48</v>
      </c>
      <c r="F105" s="112">
        <v>421466.48</v>
      </c>
      <c r="G105" s="110">
        <f t="shared" si="31"/>
        <v>5000</v>
      </c>
      <c r="H105" s="113" t="s">
        <v>467</v>
      </c>
    </row>
    <row r="106" spans="1:8">
      <c r="A106" s="111" t="s">
        <v>352</v>
      </c>
      <c r="B106" s="112">
        <v>810000</v>
      </c>
      <c r="C106" s="112">
        <v>2273565.35</v>
      </c>
      <c r="D106" s="110">
        <f t="shared" si="30"/>
        <v>3083565.35</v>
      </c>
      <c r="E106" s="112">
        <v>2335560.61</v>
      </c>
      <c r="F106" s="112">
        <v>2335560.61</v>
      </c>
      <c r="G106" s="110">
        <f t="shared" si="31"/>
        <v>748004.74000000022</v>
      </c>
      <c r="H106" s="113" t="s">
        <v>468</v>
      </c>
    </row>
    <row r="107" spans="1:8">
      <c r="A107" s="111" t="s">
        <v>354</v>
      </c>
      <c r="B107" s="112">
        <v>1198000</v>
      </c>
      <c r="C107" s="112">
        <v>361377.35</v>
      </c>
      <c r="D107" s="110">
        <f t="shared" si="30"/>
        <v>1559377.35</v>
      </c>
      <c r="E107" s="112">
        <v>1559377.35</v>
      </c>
      <c r="F107" s="112">
        <v>1559377.35</v>
      </c>
      <c r="G107" s="110">
        <f t="shared" si="31"/>
        <v>0</v>
      </c>
      <c r="H107" s="113" t="s">
        <v>469</v>
      </c>
    </row>
    <row r="108" spans="1:8">
      <c r="A108" s="111" t="s">
        <v>356</v>
      </c>
      <c r="B108" s="112">
        <v>3025000</v>
      </c>
      <c r="C108" s="112">
        <v>3566158.74</v>
      </c>
      <c r="D108" s="110">
        <f t="shared" si="30"/>
        <v>6591158.7400000002</v>
      </c>
      <c r="E108" s="112">
        <v>6584066.8399999999</v>
      </c>
      <c r="F108" s="112">
        <v>6573784.9500000002</v>
      </c>
      <c r="G108" s="110">
        <f t="shared" si="31"/>
        <v>7091.9000000003725</v>
      </c>
      <c r="H108" s="113" t="s">
        <v>470</v>
      </c>
    </row>
    <row r="109" spans="1:8">
      <c r="A109" s="111" t="s">
        <v>358</v>
      </c>
      <c r="B109" s="112">
        <v>70000</v>
      </c>
      <c r="C109" s="112">
        <v>-60000</v>
      </c>
      <c r="D109" s="110">
        <f t="shared" si="30"/>
        <v>10000</v>
      </c>
      <c r="E109" s="112">
        <v>0</v>
      </c>
      <c r="F109" s="112">
        <v>0</v>
      </c>
      <c r="G109" s="110">
        <f t="shared" si="31"/>
        <v>10000</v>
      </c>
      <c r="H109" s="113" t="s">
        <v>471</v>
      </c>
    </row>
    <row r="110" spans="1:8">
      <c r="A110" s="111" t="s">
        <v>360</v>
      </c>
      <c r="B110" s="112">
        <v>76200</v>
      </c>
      <c r="C110" s="112">
        <v>11697.5</v>
      </c>
      <c r="D110" s="110">
        <f t="shared" si="30"/>
        <v>87897.5</v>
      </c>
      <c r="E110" s="112">
        <v>87897.5</v>
      </c>
      <c r="F110" s="112">
        <v>87897.5</v>
      </c>
      <c r="G110" s="110">
        <f t="shared" si="31"/>
        <v>0</v>
      </c>
      <c r="H110" s="113" t="s">
        <v>472</v>
      </c>
    </row>
    <row r="111" spans="1:8">
      <c r="A111" s="111" t="s">
        <v>362</v>
      </c>
      <c r="B111" s="112">
        <v>260000</v>
      </c>
      <c r="C111" s="112">
        <v>222206.17</v>
      </c>
      <c r="D111" s="110">
        <f t="shared" si="30"/>
        <v>482206.17000000004</v>
      </c>
      <c r="E111" s="112">
        <v>432206.17</v>
      </c>
      <c r="F111" s="112">
        <v>432206.17</v>
      </c>
      <c r="G111" s="110">
        <f t="shared" si="31"/>
        <v>50000.000000000058</v>
      </c>
      <c r="H111" s="113" t="s">
        <v>473</v>
      </c>
    </row>
    <row r="112" spans="1:8">
      <c r="A112" s="111" t="s">
        <v>364</v>
      </c>
      <c r="B112" s="112">
        <v>72000</v>
      </c>
      <c r="C112" s="112">
        <v>-71071.7</v>
      </c>
      <c r="D112" s="110">
        <f t="shared" si="30"/>
        <v>928.30000000000291</v>
      </c>
      <c r="E112" s="112">
        <v>928.3</v>
      </c>
      <c r="F112" s="112">
        <v>928.3</v>
      </c>
      <c r="G112" s="110">
        <f t="shared" si="31"/>
        <v>2.9558577807620168E-12</v>
      </c>
      <c r="H112" s="113" t="s">
        <v>474</v>
      </c>
    </row>
    <row r="113" spans="1:8">
      <c r="A113" s="109" t="s">
        <v>366</v>
      </c>
      <c r="B113" s="110">
        <f>SUM(B114:B122)</f>
        <v>1992000</v>
      </c>
      <c r="C113" s="110">
        <f t="shared" ref="C113:G113" si="32">SUM(C114:C122)</f>
        <v>12345793.33</v>
      </c>
      <c r="D113" s="110">
        <f t="shared" si="32"/>
        <v>14337793.33</v>
      </c>
      <c r="E113" s="110">
        <f t="shared" si="32"/>
        <v>12192741.27</v>
      </c>
      <c r="F113" s="110">
        <f t="shared" si="32"/>
        <v>12192741.27</v>
      </c>
      <c r="G113" s="110">
        <f t="shared" si="32"/>
        <v>2145052.0600000005</v>
      </c>
    </row>
    <row r="114" spans="1:8">
      <c r="A114" s="111" t="s">
        <v>367</v>
      </c>
      <c r="B114" s="110"/>
      <c r="C114" s="110"/>
      <c r="D114" s="110">
        <f t="shared" ref="D114:D122" si="33">B114+C114</f>
        <v>0</v>
      </c>
      <c r="E114" s="110"/>
      <c r="F114" s="110"/>
      <c r="G114" s="110">
        <f t="shared" ref="G114:G122" si="34">D114-E114</f>
        <v>0</v>
      </c>
      <c r="H114" s="113" t="s">
        <v>475</v>
      </c>
    </row>
    <row r="115" spans="1:8">
      <c r="A115" s="111" t="s">
        <v>369</v>
      </c>
      <c r="B115" s="110"/>
      <c r="C115" s="110"/>
      <c r="D115" s="110">
        <f t="shared" si="33"/>
        <v>0</v>
      </c>
      <c r="E115" s="110"/>
      <c r="F115" s="110"/>
      <c r="G115" s="110">
        <f t="shared" si="34"/>
        <v>0</v>
      </c>
      <c r="H115" s="113" t="s">
        <v>476</v>
      </c>
    </row>
    <row r="116" spans="1:8">
      <c r="A116" s="111" t="s">
        <v>371</v>
      </c>
      <c r="B116" s="110"/>
      <c r="C116" s="110"/>
      <c r="D116" s="110">
        <f t="shared" si="33"/>
        <v>0</v>
      </c>
      <c r="E116" s="110"/>
      <c r="F116" s="110"/>
      <c r="G116" s="110">
        <f t="shared" si="34"/>
        <v>0</v>
      </c>
      <c r="H116" s="113" t="s">
        <v>477</v>
      </c>
    </row>
    <row r="117" spans="1:8">
      <c r="A117" s="111" t="s">
        <v>373</v>
      </c>
      <c r="B117" s="112">
        <v>1992000</v>
      </c>
      <c r="C117" s="112">
        <v>12345793.33</v>
      </c>
      <c r="D117" s="110">
        <f t="shared" si="33"/>
        <v>14337793.33</v>
      </c>
      <c r="E117" s="112">
        <v>12192741.27</v>
      </c>
      <c r="F117" s="112">
        <v>12192741.27</v>
      </c>
      <c r="G117" s="110">
        <f t="shared" si="34"/>
        <v>2145052.0600000005</v>
      </c>
      <c r="H117" s="113" t="s">
        <v>478</v>
      </c>
    </row>
    <row r="118" spans="1:8">
      <c r="A118" s="111" t="s">
        <v>375</v>
      </c>
      <c r="B118" s="110"/>
      <c r="C118" s="110"/>
      <c r="D118" s="110">
        <f t="shared" si="33"/>
        <v>0</v>
      </c>
      <c r="E118" s="110"/>
      <c r="F118" s="110"/>
      <c r="G118" s="110">
        <f t="shared" si="34"/>
        <v>0</v>
      </c>
      <c r="H118" s="113" t="s">
        <v>479</v>
      </c>
    </row>
    <row r="119" spans="1:8">
      <c r="A119" s="111" t="s">
        <v>377</v>
      </c>
      <c r="B119" s="110"/>
      <c r="C119" s="110"/>
      <c r="D119" s="110">
        <f t="shared" si="33"/>
        <v>0</v>
      </c>
      <c r="E119" s="110"/>
      <c r="F119" s="110"/>
      <c r="G119" s="110">
        <f t="shared" si="34"/>
        <v>0</v>
      </c>
      <c r="H119" s="113" t="s">
        <v>480</v>
      </c>
    </row>
    <row r="120" spans="1:8">
      <c r="A120" s="111" t="s">
        <v>379</v>
      </c>
      <c r="B120" s="110"/>
      <c r="C120" s="110"/>
      <c r="D120" s="110">
        <f t="shared" si="33"/>
        <v>0</v>
      </c>
      <c r="E120" s="110"/>
      <c r="F120" s="110"/>
      <c r="G120" s="110">
        <f t="shared" si="34"/>
        <v>0</v>
      </c>
      <c r="H120" s="118" t="s">
        <v>481</v>
      </c>
    </row>
    <row r="121" spans="1:8">
      <c r="A121" s="111" t="s">
        <v>381</v>
      </c>
      <c r="B121" s="110"/>
      <c r="C121" s="110"/>
      <c r="D121" s="110">
        <f t="shared" si="33"/>
        <v>0</v>
      </c>
      <c r="E121" s="110"/>
      <c r="F121" s="110"/>
      <c r="G121" s="110">
        <f t="shared" si="34"/>
        <v>0</v>
      </c>
      <c r="H121" s="118" t="s">
        <v>482</v>
      </c>
    </row>
    <row r="122" spans="1:8">
      <c r="A122" s="111" t="s">
        <v>383</v>
      </c>
      <c r="B122" s="110"/>
      <c r="C122" s="110"/>
      <c r="D122" s="110">
        <f t="shared" si="33"/>
        <v>0</v>
      </c>
      <c r="E122" s="110"/>
      <c r="F122" s="110"/>
      <c r="G122" s="110">
        <f t="shared" si="34"/>
        <v>0</v>
      </c>
      <c r="H122" s="113" t="s">
        <v>483</v>
      </c>
    </row>
    <row r="123" spans="1:8">
      <c r="A123" s="109" t="s">
        <v>385</v>
      </c>
      <c r="B123" s="110">
        <f>SUM(B124:B132)</f>
        <v>4340000</v>
      </c>
      <c r="C123" s="110">
        <f t="shared" ref="C123:G123" si="35">SUM(C124:C132)</f>
        <v>3026088.02</v>
      </c>
      <c r="D123" s="110">
        <f t="shared" si="35"/>
        <v>7366088.0199999996</v>
      </c>
      <c r="E123" s="110">
        <f t="shared" si="35"/>
        <v>7365088.0199999996</v>
      </c>
      <c r="F123" s="110">
        <f t="shared" si="35"/>
        <v>7365088.0199999996</v>
      </c>
      <c r="G123" s="110">
        <f t="shared" si="35"/>
        <v>1000</v>
      </c>
    </row>
    <row r="124" spans="1:8">
      <c r="A124" s="111" t="s">
        <v>386</v>
      </c>
      <c r="B124" s="112">
        <v>265000</v>
      </c>
      <c r="C124" s="112">
        <v>90165.64</v>
      </c>
      <c r="D124" s="110">
        <f t="shared" ref="D124:D132" si="36">B124+C124</f>
        <v>355165.64</v>
      </c>
      <c r="E124" s="112">
        <v>355165.64</v>
      </c>
      <c r="F124" s="112">
        <v>355165.64</v>
      </c>
      <c r="G124" s="110">
        <f t="shared" ref="G124:G132" si="37">D124-E124</f>
        <v>0</v>
      </c>
      <c r="H124" s="113" t="s">
        <v>484</v>
      </c>
    </row>
    <row r="125" spans="1:8">
      <c r="A125" s="111" t="s">
        <v>388</v>
      </c>
      <c r="B125" s="112">
        <v>130000</v>
      </c>
      <c r="C125" s="112">
        <v>-114602.01</v>
      </c>
      <c r="D125" s="110">
        <f t="shared" si="36"/>
        <v>15397.990000000005</v>
      </c>
      <c r="E125" s="112">
        <v>15397.99</v>
      </c>
      <c r="F125" s="112">
        <v>15397.99</v>
      </c>
      <c r="G125" s="110">
        <f t="shared" si="37"/>
        <v>0</v>
      </c>
      <c r="H125" s="113" t="s">
        <v>485</v>
      </c>
    </row>
    <row r="126" spans="1:8">
      <c r="A126" s="111" t="s">
        <v>390</v>
      </c>
      <c r="B126" s="110"/>
      <c r="C126" s="110"/>
      <c r="D126" s="110">
        <f t="shared" si="36"/>
        <v>0</v>
      </c>
      <c r="E126" s="110"/>
      <c r="F126" s="110"/>
      <c r="G126" s="110">
        <f t="shared" si="37"/>
        <v>0</v>
      </c>
      <c r="H126" s="113" t="s">
        <v>486</v>
      </c>
    </row>
    <row r="127" spans="1:8">
      <c r="A127" s="111" t="s">
        <v>392</v>
      </c>
      <c r="B127" s="112">
        <v>2370000</v>
      </c>
      <c r="C127" s="112">
        <v>3905942.75</v>
      </c>
      <c r="D127" s="110">
        <f t="shared" si="36"/>
        <v>6275942.75</v>
      </c>
      <c r="E127" s="112">
        <v>6274942.75</v>
      </c>
      <c r="F127" s="112">
        <v>6274942.75</v>
      </c>
      <c r="G127" s="110">
        <f t="shared" si="37"/>
        <v>1000</v>
      </c>
      <c r="H127" s="113" t="s">
        <v>487</v>
      </c>
    </row>
    <row r="128" spans="1:8">
      <c r="A128" s="111" t="s">
        <v>394</v>
      </c>
      <c r="B128" s="112">
        <v>1000000</v>
      </c>
      <c r="C128" s="112">
        <v>-1000000</v>
      </c>
      <c r="D128" s="110">
        <f t="shared" si="36"/>
        <v>0</v>
      </c>
      <c r="E128" s="112">
        <v>0</v>
      </c>
      <c r="F128" s="112">
        <v>0</v>
      </c>
      <c r="G128" s="110">
        <f t="shared" si="37"/>
        <v>0</v>
      </c>
      <c r="H128" s="113" t="s">
        <v>488</v>
      </c>
    </row>
    <row r="129" spans="1:8">
      <c r="A129" s="111" t="s">
        <v>396</v>
      </c>
      <c r="B129" s="112">
        <v>420000</v>
      </c>
      <c r="C129" s="112">
        <v>299581.64</v>
      </c>
      <c r="D129" s="110">
        <f t="shared" si="36"/>
        <v>719581.64</v>
      </c>
      <c r="E129" s="112">
        <v>719581.64</v>
      </c>
      <c r="F129" s="112">
        <v>719581.64</v>
      </c>
      <c r="G129" s="110">
        <f t="shared" si="37"/>
        <v>0</v>
      </c>
      <c r="H129" s="113" t="s">
        <v>489</v>
      </c>
    </row>
    <row r="130" spans="1:8">
      <c r="A130" s="111" t="s">
        <v>398</v>
      </c>
      <c r="B130" s="110"/>
      <c r="C130" s="110"/>
      <c r="D130" s="110">
        <f t="shared" si="36"/>
        <v>0</v>
      </c>
      <c r="E130" s="110"/>
      <c r="F130" s="110"/>
      <c r="G130" s="110">
        <f t="shared" si="37"/>
        <v>0</v>
      </c>
      <c r="H130" s="113" t="s">
        <v>490</v>
      </c>
    </row>
    <row r="131" spans="1:8">
      <c r="A131" s="111" t="s">
        <v>400</v>
      </c>
      <c r="B131" s="110"/>
      <c r="C131" s="110"/>
      <c r="D131" s="110">
        <f t="shared" si="36"/>
        <v>0</v>
      </c>
      <c r="E131" s="110"/>
      <c r="F131" s="110"/>
      <c r="G131" s="110">
        <f t="shared" si="37"/>
        <v>0</v>
      </c>
      <c r="H131" s="113" t="s">
        <v>491</v>
      </c>
    </row>
    <row r="132" spans="1:8">
      <c r="A132" s="111" t="s">
        <v>402</v>
      </c>
      <c r="B132" s="112">
        <v>155000</v>
      </c>
      <c r="C132" s="112">
        <v>-155000</v>
      </c>
      <c r="D132" s="110">
        <f t="shared" si="36"/>
        <v>0</v>
      </c>
      <c r="E132" s="112">
        <v>0</v>
      </c>
      <c r="F132" s="112">
        <v>0</v>
      </c>
      <c r="G132" s="110">
        <f t="shared" si="37"/>
        <v>0</v>
      </c>
      <c r="H132" s="113" t="s">
        <v>492</v>
      </c>
    </row>
    <row r="133" spans="1:8">
      <c r="A133" s="109" t="s">
        <v>404</v>
      </c>
      <c r="B133" s="110">
        <f>SUM(B134:B136)</f>
        <v>32443350</v>
      </c>
      <c r="C133" s="110">
        <f t="shared" ref="C133:G133" si="38">SUM(C134:C136)</f>
        <v>62340687.829999998</v>
      </c>
      <c r="D133" s="110">
        <f t="shared" si="38"/>
        <v>94784037.829999998</v>
      </c>
      <c r="E133" s="110">
        <f t="shared" si="38"/>
        <v>27783047.359999999</v>
      </c>
      <c r="F133" s="110">
        <f t="shared" si="38"/>
        <v>24066985.879999999</v>
      </c>
      <c r="G133" s="110">
        <f t="shared" si="38"/>
        <v>67000990.469999999</v>
      </c>
    </row>
    <row r="134" spans="1:8">
      <c r="A134" s="111" t="s">
        <v>405</v>
      </c>
      <c r="B134" s="112">
        <v>27893350</v>
      </c>
      <c r="C134" s="112">
        <v>59116873.18</v>
      </c>
      <c r="D134" s="110">
        <f t="shared" ref="D134:D157" si="39">B134+C134</f>
        <v>87010223.180000007</v>
      </c>
      <c r="E134" s="112">
        <v>23138791.870000001</v>
      </c>
      <c r="F134" s="112">
        <v>19779309.77</v>
      </c>
      <c r="G134" s="110">
        <f t="shared" ref="G134:G136" si="40">D134-E134</f>
        <v>63871431.310000002</v>
      </c>
      <c r="H134" s="113" t="s">
        <v>493</v>
      </c>
    </row>
    <row r="135" spans="1:8">
      <c r="A135" s="111" t="s">
        <v>407</v>
      </c>
      <c r="B135" s="112">
        <v>550000</v>
      </c>
      <c r="C135" s="112">
        <v>4089258.33</v>
      </c>
      <c r="D135" s="110">
        <f t="shared" si="39"/>
        <v>4639258.33</v>
      </c>
      <c r="E135" s="112">
        <v>1898591.9</v>
      </c>
      <c r="F135" s="112">
        <v>1898591.9</v>
      </c>
      <c r="G135" s="110">
        <f t="shared" si="40"/>
        <v>2740666.43</v>
      </c>
      <c r="H135" s="113" t="s">
        <v>494</v>
      </c>
    </row>
    <row r="136" spans="1:8">
      <c r="A136" s="111" t="s">
        <v>409</v>
      </c>
      <c r="B136" s="112">
        <v>4000000</v>
      </c>
      <c r="C136" s="112">
        <v>-865443.68</v>
      </c>
      <c r="D136" s="110">
        <f t="shared" si="39"/>
        <v>3134556.32</v>
      </c>
      <c r="E136" s="112">
        <v>2745663.59</v>
      </c>
      <c r="F136" s="112">
        <v>2389084.21</v>
      </c>
      <c r="G136" s="110">
        <f t="shared" si="40"/>
        <v>388892.73</v>
      </c>
      <c r="H136" s="113" t="s">
        <v>495</v>
      </c>
    </row>
    <row r="137" spans="1:8">
      <c r="A137" s="109" t="s">
        <v>411</v>
      </c>
      <c r="B137" s="110">
        <f>SUM(B138:B142,B144:B145)</f>
        <v>1100000</v>
      </c>
      <c r="C137" s="110">
        <f t="shared" ref="C137:G137" si="41">SUM(C138:C142,C144:C145)</f>
        <v>-1100000</v>
      </c>
      <c r="D137" s="110">
        <f t="shared" si="41"/>
        <v>0</v>
      </c>
      <c r="E137" s="110">
        <f t="shared" si="41"/>
        <v>0</v>
      </c>
      <c r="F137" s="110">
        <f t="shared" si="41"/>
        <v>0</v>
      </c>
      <c r="G137" s="110">
        <f t="shared" si="41"/>
        <v>0</v>
      </c>
    </row>
    <row r="138" spans="1:8">
      <c r="A138" s="111" t="s">
        <v>412</v>
      </c>
      <c r="B138" s="110"/>
      <c r="C138" s="110"/>
      <c r="D138" s="110">
        <f t="shared" si="39"/>
        <v>0</v>
      </c>
      <c r="E138" s="110"/>
      <c r="F138" s="110"/>
      <c r="G138" s="110">
        <f t="shared" ref="G138:G145" si="42">D138-E138</f>
        <v>0</v>
      </c>
      <c r="H138" s="113" t="s">
        <v>496</v>
      </c>
    </row>
    <row r="139" spans="1:8">
      <c r="A139" s="111" t="s">
        <v>414</v>
      </c>
      <c r="B139" s="110"/>
      <c r="C139" s="110"/>
      <c r="D139" s="110">
        <f t="shared" si="39"/>
        <v>0</v>
      </c>
      <c r="E139" s="110"/>
      <c r="F139" s="110"/>
      <c r="G139" s="110">
        <f t="shared" si="42"/>
        <v>0</v>
      </c>
      <c r="H139" s="113" t="s">
        <v>497</v>
      </c>
    </row>
    <row r="140" spans="1:8">
      <c r="A140" s="111" t="s">
        <v>416</v>
      </c>
      <c r="B140" s="110"/>
      <c r="C140" s="110"/>
      <c r="D140" s="110">
        <f t="shared" si="39"/>
        <v>0</v>
      </c>
      <c r="E140" s="110"/>
      <c r="F140" s="110"/>
      <c r="G140" s="110">
        <f t="shared" si="42"/>
        <v>0</v>
      </c>
      <c r="H140" s="113" t="s">
        <v>498</v>
      </c>
    </row>
    <row r="141" spans="1:8">
      <c r="A141" s="111" t="s">
        <v>418</v>
      </c>
      <c r="B141" s="110"/>
      <c r="C141" s="110"/>
      <c r="D141" s="110">
        <f t="shared" si="39"/>
        <v>0</v>
      </c>
      <c r="E141" s="110"/>
      <c r="F141" s="110"/>
      <c r="G141" s="110">
        <f t="shared" si="42"/>
        <v>0</v>
      </c>
      <c r="H141" s="113" t="s">
        <v>499</v>
      </c>
    </row>
    <row r="142" spans="1:8">
      <c r="A142" s="111" t="s">
        <v>420</v>
      </c>
      <c r="B142" s="110"/>
      <c r="C142" s="110"/>
      <c r="D142" s="110">
        <f t="shared" si="39"/>
        <v>0</v>
      </c>
      <c r="E142" s="110"/>
      <c r="F142" s="110"/>
      <c r="G142" s="110">
        <f t="shared" si="42"/>
        <v>0</v>
      </c>
      <c r="H142" s="113" t="s">
        <v>500</v>
      </c>
    </row>
    <row r="143" spans="1:8">
      <c r="A143" s="111" t="s">
        <v>422</v>
      </c>
      <c r="B143" s="110"/>
      <c r="C143" s="110"/>
      <c r="D143" s="110">
        <f t="shared" si="39"/>
        <v>0</v>
      </c>
      <c r="E143" s="110"/>
      <c r="F143" s="110"/>
      <c r="G143" s="110">
        <f t="shared" si="42"/>
        <v>0</v>
      </c>
      <c r="H143" s="113"/>
    </row>
    <row r="144" spans="1:8">
      <c r="A144" s="111" t="s">
        <v>423</v>
      </c>
      <c r="B144" s="110"/>
      <c r="C144" s="110"/>
      <c r="D144" s="110">
        <f t="shared" si="39"/>
        <v>0</v>
      </c>
      <c r="E144" s="110"/>
      <c r="F144" s="110"/>
      <c r="G144" s="110">
        <f t="shared" si="42"/>
        <v>0</v>
      </c>
      <c r="H144" s="113" t="s">
        <v>501</v>
      </c>
    </row>
    <row r="145" spans="1:8">
      <c r="A145" s="111" t="s">
        <v>425</v>
      </c>
      <c r="B145" s="112">
        <v>1100000</v>
      </c>
      <c r="C145" s="112">
        <v>-1100000</v>
      </c>
      <c r="D145" s="110">
        <f t="shared" si="39"/>
        <v>0</v>
      </c>
      <c r="E145" s="112">
        <v>0</v>
      </c>
      <c r="F145" s="112">
        <v>0</v>
      </c>
      <c r="G145" s="110">
        <f t="shared" si="42"/>
        <v>0</v>
      </c>
      <c r="H145" s="113" t="s">
        <v>502</v>
      </c>
    </row>
    <row r="146" spans="1:8">
      <c r="A146" s="109" t="s">
        <v>427</v>
      </c>
      <c r="B146" s="110">
        <f>SUM(B147:B149)</f>
        <v>0</v>
      </c>
      <c r="C146" s="110">
        <f t="shared" ref="C146:G146" si="43">SUM(C147:C149)</f>
        <v>5516189.4500000002</v>
      </c>
      <c r="D146" s="110">
        <f t="shared" si="43"/>
        <v>5516189.4500000002</v>
      </c>
      <c r="E146" s="110">
        <f t="shared" si="43"/>
        <v>5462034.5300000003</v>
      </c>
      <c r="F146" s="110">
        <f t="shared" si="43"/>
        <v>4925342.09</v>
      </c>
      <c r="G146" s="110">
        <f t="shared" si="43"/>
        <v>54154.919999999925</v>
      </c>
    </row>
    <row r="147" spans="1:8">
      <c r="A147" s="111" t="s">
        <v>428</v>
      </c>
      <c r="B147" s="110"/>
      <c r="C147" s="110"/>
      <c r="D147" s="110">
        <f t="shared" si="39"/>
        <v>0</v>
      </c>
      <c r="E147" s="110"/>
      <c r="F147" s="110"/>
      <c r="G147" s="110">
        <f t="shared" ref="G147:G149" si="44">D147-E147</f>
        <v>0</v>
      </c>
      <c r="H147" s="113" t="s">
        <v>503</v>
      </c>
    </row>
    <row r="148" spans="1:8">
      <c r="A148" s="111" t="s">
        <v>430</v>
      </c>
      <c r="B148" s="110"/>
      <c r="C148" s="110"/>
      <c r="D148" s="110">
        <f t="shared" si="39"/>
        <v>0</v>
      </c>
      <c r="E148" s="110"/>
      <c r="F148" s="110"/>
      <c r="G148" s="110">
        <f t="shared" si="44"/>
        <v>0</v>
      </c>
      <c r="H148" s="113" t="s">
        <v>504</v>
      </c>
    </row>
    <row r="149" spans="1:8">
      <c r="A149" s="111" t="s">
        <v>432</v>
      </c>
      <c r="B149" s="112">
        <v>0</v>
      </c>
      <c r="C149" s="112">
        <v>5516189.4500000002</v>
      </c>
      <c r="D149" s="110">
        <f t="shared" si="39"/>
        <v>5516189.4500000002</v>
      </c>
      <c r="E149" s="112">
        <v>5462034.5300000003</v>
      </c>
      <c r="F149" s="112">
        <v>4925342.09</v>
      </c>
      <c r="G149" s="110">
        <f t="shared" si="44"/>
        <v>54154.919999999925</v>
      </c>
      <c r="H149" s="113" t="s">
        <v>505</v>
      </c>
    </row>
    <row r="150" spans="1:8">
      <c r="A150" s="109" t="s">
        <v>434</v>
      </c>
      <c r="B150" s="110">
        <f>SUM(B151:B157)</f>
        <v>5682268</v>
      </c>
      <c r="C150" s="110">
        <f t="shared" ref="C150:G150" si="45">SUM(C151:C157)</f>
        <v>-948627.85</v>
      </c>
      <c r="D150" s="110">
        <f t="shared" si="45"/>
        <v>4733640.1500000004</v>
      </c>
      <c r="E150" s="110">
        <f t="shared" si="45"/>
        <v>4733640.1500000004</v>
      </c>
      <c r="F150" s="110">
        <f t="shared" si="45"/>
        <v>4733640.1500000004</v>
      </c>
      <c r="G150" s="110">
        <f t="shared" si="45"/>
        <v>0</v>
      </c>
    </row>
    <row r="151" spans="1:8">
      <c r="A151" s="111" t="s">
        <v>435</v>
      </c>
      <c r="B151" s="112">
        <v>3182268</v>
      </c>
      <c r="C151" s="112">
        <v>0</v>
      </c>
      <c r="D151" s="110">
        <f t="shared" si="39"/>
        <v>3182268</v>
      </c>
      <c r="E151" s="112">
        <v>3182268</v>
      </c>
      <c r="F151" s="112">
        <v>3182268</v>
      </c>
      <c r="G151" s="110">
        <f t="shared" ref="G151:G157" si="46">D151-E151</f>
        <v>0</v>
      </c>
      <c r="H151" s="113" t="s">
        <v>506</v>
      </c>
    </row>
    <row r="152" spans="1:8">
      <c r="A152" s="111" t="s">
        <v>437</v>
      </c>
      <c r="B152" s="112">
        <v>2500000</v>
      </c>
      <c r="C152" s="112">
        <v>-948627.85</v>
      </c>
      <c r="D152" s="110">
        <f t="shared" si="39"/>
        <v>1551372.15</v>
      </c>
      <c r="E152" s="112">
        <v>1551372.15</v>
      </c>
      <c r="F152" s="112">
        <v>1551372.15</v>
      </c>
      <c r="G152" s="110">
        <f t="shared" si="46"/>
        <v>0</v>
      </c>
      <c r="H152" s="113" t="s">
        <v>507</v>
      </c>
    </row>
    <row r="153" spans="1:8">
      <c r="A153" s="111" t="s">
        <v>439</v>
      </c>
      <c r="B153" s="110"/>
      <c r="C153" s="110"/>
      <c r="D153" s="110">
        <f t="shared" si="39"/>
        <v>0</v>
      </c>
      <c r="E153" s="110"/>
      <c r="F153" s="110"/>
      <c r="G153" s="110">
        <f t="shared" si="46"/>
        <v>0</v>
      </c>
      <c r="H153" s="113" t="s">
        <v>508</v>
      </c>
    </row>
    <row r="154" spans="1:8">
      <c r="A154" s="117" t="s">
        <v>441</v>
      </c>
      <c r="B154" s="110"/>
      <c r="C154" s="110"/>
      <c r="D154" s="110">
        <f t="shared" si="39"/>
        <v>0</v>
      </c>
      <c r="E154" s="110"/>
      <c r="F154" s="110"/>
      <c r="G154" s="110">
        <f t="shared" si="46"/>
        <v>0</v>
      </c>
      <c r="H154" s="113" t="s">
        <v>509</v>
      </c>
    </row>
    <row r="155" spans="1:8">
      <c r="A155" s="111" t="s">
        <v>443</v>
      </c>
      <c r="B155" s="110"/>
      <c r="C155" s="110"/>
      <c r="D155" s="110">
        <f t="shared" si="39"/>
        <v>0</v>
      </c>
      <c r="E155" s="110"/>
      <c r="F155" s="110"/>
      <c r="G155" s="110">
        <f t="shared" si="46"/>
        <v>0</v>
      </c>
      <c r="H155" s="113" t="s">
        <v>510</v>
      </c>
    </row>
    <row r="156" spans="1:8">
      <c r="A156" s="111" t="s">
        <v>445</v>
      </c>
      <c r="B156" s="110"/>
      <c r="C156" s="110"/>
      <c r="D156" s="110">
        <f t="shared" si="39"/>
        <v>0</v>
      </c>
      <c r="E156" s="110"/>
      <c r="F156" s="110"/>
      <c r="G156" s="110">
        <f t="shared" si="46"/>
        <v>0</v>
      </c>
      <c r="H156" s="113" t="s">
        <v>511</v>
      </c>
    </row>
    <row r="157" spans="1:8">
      <c r="A157" s="111" t="s">
        <v>447</v>
      </c>
      <c r="B157" s="110"/>
      <c r="C157" s="110"/>
      <c r="D157" s="110">
        <f t="shared" si="39"/>
        <v>0</v>
      </c>
      <c r="E157" s="110"/>
      <c r="F157" s="110"/>
      <c r="G157" s="110">
        <f t="shared" si="46"/>
        <v>0</v>
      </c>
      <c r="H157" s="113" t="s">
        <v>512</v>
      </c>
    </row>
    <row r="158" spans="1:8">
      <c r="A158" s="119"/>
      <c r="B158" s="115"/>
      <c r="C158" s="115"/>
      <c r="D158" s="115"/>
      <c r="E158" s="115"/>
      <c r="F158" s="115"/>
      <c r="G158" s="115"/>
    </row>
    <row r="159" spans="1:8">
      <c r="A159" s="120" t="s">
        <v>513</v>
      </c>
      <c r="B159" s="108">
        <f>B9+B84</f>
        <v>438548717</v>
      </c>
      <c r="C159" s="108">
        <f t="shared" ref="C159:G159" si="47">C9+C84</f>
        <v>138223712.84</v>
      </c>
      <c r="D159" s="108">
        <f t="shared" si="47"/>
        <v>576772429.84000003</v>
      </c>
      <c r="E159" s="108">
        <f t="shared" si="47"/>
        <v>463808515.50999999</v>
      </c>
      <c r="F159" s="108">
        <f t="shared" si="47"/>
        <v>458806950.55000001</v>
      </c>
      <c r="G159" s="108">
        <f t="shared" si="47"/>
        <v>112963914.33</v>
      </c>
    </row>
    <row r="160" spans="1:8">
      <c r="A160" s="121"/>
      <c r="B160" s="122"/>
      <c r="C160" s="122"/>
      <c r="D160" s="122"/>
      <c r="E160" s="122"/>
      <c r="F160" s="122"/>
      <c r="G160" s="122"/>
    </row>
    <row r="161" spans="1:1">
      <c r="A161" s="12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sqref="A1:G1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221" t="s">
        <v>514</v>
      </c>
      <c r="B1" s="221"/>
      <c r="C1" s="221"/>
      <c r="D1" s="221"/>
      <c r="E1" s="221"/>
      <c r="F1" s="221"/>
      <c r="G1" s="221"/>
    </row>
    <row r="2" spans="1:7">
      <c r="A2" s="201" t="s">
        <v>122</v>
      </c>
      <c r="B2" s="202"/>
      <c r="C2" s="202"/>
      <c r="D2" s="202"/>
      <c r="E2" s="202"/>
      <c r="F2" s="202"/>
      <c r="G2" s="203"/>
    </row>
    <row r="3" spans="1:7">
      <c r="A3" s="204" t="s">
        <v>304</v>
      </c>
      <c r="B3" s="205"/>
      <c r="C3" s="205"/>
      <c r="D3" s="205"/>
      <c r="E3" s="205"/>
      <c r="F3" s="205"/>
      <c r="G3" s="206"/>
    </row>
    <row r="4" spans="1:7">
      <c r="A4" s="204" t="s">
        <v>515</v>
      </c>
      <c r="B4" s="205"/>
      <c r="C4" s="205"/>
      <c r="D4" s="205"/>
      <c r="E4" s="205"/>
      <c r="F4" s="205"/>
      <c r="G4" s="206"/>
    </row>
    <row r="5" spans="1:7">
      <c r="A5" s="207" t="s">
        <v>168</v>
      </c>
      <c r="B5" s="208"/>
      <c r="C5" s="208"/>
      <c r="D5" s="208"/>
      <c r="E5" s="208"/>
      <c r="F5" s="208"/>
      <c r="G5" s="209"/>
    </row>
    <row r="6" spans="1:7">
      <c r="A6" s="210" t="s">
        <v>2</v>
      </c>
      <c r="B6" s="211"/>
      <c r="C6" s="211"/>
      <c r="D6" s="211"/>
      <c r="E6" s="211"/>
      <c r="F6" s="211"/>
      <c r="G6" s="212"/>
    </row>
    <row r="7" spans="1:7">
      <c r="A7" s="215" t="s">
        <v>4</v>
      </c>
      <c r="B7" s="225" t="s">
        <v>306</v>
      </c>
      <c r="C7" s="225"/>
      <c r="D7" s="225"/>
      <c r="E7" s="225"/>
      <c r="F7" s="225"/>
      <c r="G7" s="226" t="s">
        <v>307</v>
      </c>
    </row>
    <row r="8" spans="1:7" ht="30">
      <c r="A8" s="216"/>
      <c r="B8" s="124" t="s">
        <v>308</v>
      </c>
      <c r="C8" s="125" t="s">
        <v>238</v>
      </c>
      <c r="D8" s="124" t="s">
        <v>239</v>
      </c>
      <c r="E8" s="124" t="s">
        <v>194</v>
      </c>
      <c r="F8" s="124" t="s">
        <v>211</v>
      </c>
      <c r="G8" s="227"/>
    </row>
    <row r="9" spans="1:7">
      <c r="A9" s="96" t="s">
        <v>516</v>
      </c>
      <c r="B9" s="126">
        <f>SUM(B10:B18)</f>
        <v>335346107</v>
      </c>
      <c r="C9" s="126">
        <f t="shared" ref="C9:G9" si="0">SUM(C10:C18)</f>
        <v>64400760.07</v>
      </c>
      <c r="D9" s="126">
        <f t="shared" si="0"/>
        <v>399746867.06999999</v>
      </c>
      <c r="E9" s="126">
        <f t="shared" si="0"/>
        <v>357148366.57999998</v>
      </c>
      <c r="F9" s="126">
        <f t="shared" si="0"/>
        <v>356878470.81</v>
      </c>
      <c r="G9" s="126">
        <f t="shared" si="0"/>
        <v>42598500.490000017</v>
      </c>
    </row>
    <row r="10" spans="1:7">
      <c r="A10" s="127">
        <v>3111</v>
      </c>
      <c r="B10" s="80">
        <v>335346107</v>
      </c>
      <c r="C10" s="80">
        <v>0</v>
      </c>
      <c r="D10" s="61">
        <f>B10+C10</f>
        <v>335346107</v>
      </c>
      <c r="E10" s="80">
        <v>357148366.57999998</v>
      </c>
      <c r="F10" s="80">
        <v>356878470.81</v>
      </c>
      <c r="G10" s="61">
        <f>D10-E10</f>
        <v>-21802259.579999983</v>
      </c>
    </row>
    <row r="11" spans="1:7">
      <c r="A11" s="127">
        <v>3111</v>
      </c>
      <c r="B11" s="80">
        <v>0</v>
      </c>
      <c r="C11" s="80">
        <v>64400760.07</v>
      </c>
      <c r="D11" s="61">
        <f t="shared" ref="D11:D17" si="1">B11+C11</f>
        <v>64400760.07</v>
      </c>
      <c r="E11" s="80">
        <v>0</v>
      </c>
      <c r="F11" s="80">
        <v>0</v>
      </c>
      <c r="G11" s="61">
        <f t="shared" ref="G11:G17" si="2">D11-E11</f>
        <v>64400760.07</v>
      </c>
    </row>
    <row r="12" spans="1:7">
      <c r="A12" s="128" t="s">
        <v>517</v>
      </c>
      <c r="B12" s="61"/>
      <c r="C12" s="61"/>
      <c r="D12" s="61">
        <f t="shared" si="1"/>
        <v>0</v>
      </c>
      <c r="E12" s="61"/>
      <c r="F12" s="61"/>
      <c r="G12" s="61">
        <f t="shared" si="2"/>
        <v>0</v>
      </c>
    </row>
    <row r="13" spans="1:7">
      <c r="A13" s="128" t="s">
        <v>518</v>
      </c>
      <c r="B13" s="61"/>
      <c r="C13" s="61"/>
      <c r="D13" s="61">
        <f t="shared" si="1"/>
        <v>0</v>
      </c>
      <c r="E13" s="61"/>
      <c r="F13" s="61"/>
      <c r="G13" s="61">
        <f t="shared" si="2"/>
        <v>0</v>
      </c>
    </row>
    <row r="14" spans="1:7">
      <c r="A14" s="128" t="s">
        <v>519</v>
      </c>
      <c r="B14" s="61"/>
      <c r="C14" s="61"/>
      <c r="D14" s="61">
        <f t="shared" si="1"/>
        <v>0</v>
      </c>
      <c r="E14" s="61"/>
      <c r="F14" s="61"/>
      <c r="G14" s="61">
        <f t="shared" si="2"/>
        <v>0</v>
      </c>
    </row>
    <row r="15" spans="1:7">
      <c r="A15" s="128" t="s">
        <v>520</v>
      </c>
      <c r="B15" s="61"/>
      <c r="C15" s="61"/>
      <c r="D15" s="61">
        <f t="shared" si="1"/>
        <v>0</v>
      </c>
      <c r="E15" s="61"/>
      <c r="F15" s="61"/>
      <c r="G15" s="61">
        <f t="shared" si="2"/>
        <v>0</v>
      </c>
    </row>
    <row r="16" spans="1:7">
      <c r="A16" s="128" t="s">
        <v>521</v>
      </c>
      <c r="B16" s="61"/>
      <c r="C16" s="61"/>
      <c r="D16" s="61">
        <f t="shared" si="1"/>
        <v>0</v>
      </c>
      <c r="E16" s="61"/>
      <c r="F16" s="61"/>
      <c r="G16" s="61">
        <f t="shared" si="2"/>
        <v>0</v>
      </c>
    </row>
    <row r="17" spans="1:7">
      <c r="A17" s="128" t="s">
        <v>522</v>
      </c>
      <c r="B17" s="61"/>
      <c r="C17" s="61"/>
      <c r="D17" s="61">
        <f t="shared" si="1"/>
        <v>0</v>
      </c>
      <c r="E17" s="61"/>
      <c r="F17" s="61"/>
      <c r="G17" s="61">
        <f t="shared" si="2"/>
        <v>0</v>
      </c>
    </row>
    <row r="18" spans="1:7">
      <c r="A18" s="47" t="s">
        <v>150</v>
      </c>
      <c r="B18" s="64"/>
      <c r="C18" s="64"/>
      <c r="D18" s="64"/>
      <c r="E18" s="64"/>
      <c r="F18" s="64"/>
      <c r="G18" s="64"/>
    </row>
    <row r="19" spans="1:7">
      <c r="A19" s="16" t="s">
        <v>523</v>
      </c>
      <c r="B19" s="58">
        <f>SUM(B20:B28)</f>
        <v>103202610</v>
      </c>
      <c r="C19" s="58">
        <f t="shared" ref="C19:G19" si="3">SUM(C20:C28)</f>
        <v>73822952.769999996</v>
      </c>
      <c r="D19" s="58">
        <f t="shared" si="3"/>
        <v>177025562.76999998</v>
      </c>
      <c r="E19" s="58">
        <f t="shared" si="3"/>
        <v>106660148.93000001</v>
      </c>
      <c r="F19" s="58">
        <f t="shared" si="3"/>
        <v>101928479.73999999</v>
      </c>
      <c r="G19" s="58">
        <f t="shared" si="3"/>
        <v>70365413.839999974</v>
      </c>
    </row>
    <row r="20" spans="1:7">
      <c r="A20" s="127">
        <v>3111</v>
      </c>
      <c r="B20" s="80">
        <v>103202610</v>
      </c>
      <c r="C20" s="80">
        <v>73822952.769999996</v>
      </c>
      <c r="D20" s="61">
        <f t="shared" ref="D20:D28" si="4">B20+C20</f>
        <v>177025562.76999998</v>
      </c>
      <c r="E20" s="80">
        <v>106660148.93000001</v>
      </c>
      <c r="F20" s="80">
        <v>101928479.73999999</v>
      </c>
      <c r="G20" s="61">
        <f t="shared" ref="G20:G28" si="5">D20-E20</f>
        <v>70365413.839999974</v>
      </c>
    </row>
    <row r="21" spans="1:7">
      <c r="A21" s="128" t="s">
        <v>524</v>
      </c>
      <c r="B21" s="61"/>
      <c r="C21" s="61"/>
      <c r="D21" s="61">
        <f t="shared" si="4"/>
        <v>0</v>
      </c>
      <c r="E21" s="61"/>
      <c r="F21" s="61"/>
      <c r="G21" s="61">
        <f t="shared" si="5"/>
        <v>0</v>
      </c>
    </row>
    <row r="22" spans="1:7">
      <c r="A22" s="128" t="s">
        <v>517</v>
      </c>
      <c r="B22" s="61"/>
      <c r="C22" s="61"/>
      <c r="D22" s="61">
        <f t="shared" si="4"/>
        <v>0</v>
      </c>
      <c r="E22" s="61"/>
      <c r="F22" s="61"/>
      <c r="G22" s="61">
        <f t="shared" si="5"/>
        <v>0</v>
      </c>
    </row>
    <row r="23" spans="1:7">
      <c r="A23" s="128" t="s">
        <v>518</v>
      </c>
      <c r="B23" s="61"/>
      <c r="C23" s="61"/>
      <c r="D23" s="61">
        <f t="shared" si="4"/>
        <v>0</v>
      </c>
      <c r="E23" s="61"/>
      <c r="F23" s="61"/>
      <c r="G23" s="61">
        <f t="shared" si="5"/>
        <v>0</v>
      </c>
    </row>
    <row r="24" spans="1:7">
      <c r="A24" s="128" t="s">
        <v>519</v>
      </c>
      <c r="B24" s="61"/>
      <c r="C24" s="61"/>
      <c r="D24" s="61">
        <f t="shared" si="4"/>
        <v>0</v>
      </c>
      <c r="E24" s="61"/>
      <c r="F24" s="61"/>
      <c r="G24" s="61">
        <f t="shared" si="5"/>
        <v>0</v>
      </c>
    </row>
    <row r="25" spans="1:7">
      <c r="A25" s="128" t="s">
        <v>520</v>
      </c>
      <c r="B25" s="61"/>
      <c r="C25" s="61"/>
      <c r="D25" s="61">
        <f t="shared" si="4"/>
        <v>0</v>
      </c>
      <c r="E25" s="61"/>
      <c r="F25" s="61"/>
      <c r="G25" s="61">
        <f t="shared" si="5"/>
        <v>0</v>
      </c>
    </row>
    <row r="26" spans="1:7">
      <c r="A26" s="128" t="s">
        <v>521</v>
      </c>
      <c r="B26" s="61"/>
      <c r="C26" s="61"/>
      <c r="D26" s="61">
        <f t="shared" si="4"/>
        <v>0</v>
      </c>
      <c r="E26" s="61"/>
      <c r="F26" s="61"/>
      <c r="G26" s="61">
        <f t="shared" si="5"/>
        <v>0</v>
      </c>
    </row>
    <row r="27" spans="1:7">
      <c r="A27" s="128" t="s">
        <v>522</v>
      </c>
      <c r="B27" s="61"/>
      <c r="C27" s="61"/>
      <c r="D27" s="61">
        <f t="shared" si="4"/>
        <v>0</v>
      </c>
      <c r="E27" s="61"/>
      <c r="F27" s="61"/>
      <c r="G27" s="61">
        <f t="shared" si="5"/>
        <v>0</v>
      </c>
    </row>
    <row r="28" spans="1:7">
      <c r="A28" s="47" t="s">
        <v>150</v>
      </c>
      <c r="B28" s="64"/>
      <c r="C28" s="64"/>
      <c r="D28" s="61">
        <f t="shared" si="4"/>
        <v>0</v>
      </c>
      <c r="E28" s="61"/>
      <c r="F28" s="61"/>
      <c r="G28" s="61">
        <f t="shared" si="5"/>
        <v>0</v>
      </c>
    </row>
    <row r="29" spans="1:7">
      <c r="A29" s="16" t="s">
        <v>513</v>
      </c>
      <c r="B29" s="58">
        <f>B9+B19</f>
        <v>438548717</v>
      </c>
      <c r="C29" s="58">
        <f t="shared" ref="C29:F29" si="6">C9+C19</f>
        <v>138223712.84</v>
      </c>
      <c r="D29" s="58">
        <f>B29+C29</f>
        <v>576772429.84000003</v>
      </c>
      <c r="E29" s="58">
        <f t="shared" si="6"/>
        <v>463808515.50999999</v>
      </c>
      <c r="F29" s="58">
        <f t="shared" si="6"/>
        <v>458806950.55000001</v>
      </c>
      <c r="G29" s="58">
        <f>D29-E29</f>
        <v>112963914.33000004</v>
      </c>
    </row>
    <row r="30" spans="1:7">
      <c r="A30" s="65"/>
      <c r="B30" s="129"/>
      <c r="C30" s="129"/>
      <c r="D30" s="129"/>
      <c r="E30" s="129"/>
      <c r="F30" s="129"/>
      <c r="G30" s="129"/>
    </row>
    <row r="31" spans="1:7">
      <c r="A31" s="1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>
      <selection sqref="A1:G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228" t="s">
        <v>525</v>
      </c>
      <c r="B1" s="229"/>
      <c r="C1" s="229"/>
      <c r="D1" s="229"/>
      <c r="E1" s="229"/>
      <c r="F1" s="229"/>
      <c r="G1" s="229"/>
    </row>
    <row r="2" spans="1:8">
      <c r="A2" s="201" t="s">
        <v>122</v>
      </c>
      <c r="B2" s="202"/>
      <c r="C2" s="202"/>
      <c r="D2" s="202"/>
      <c r="E2" s="202"/>
      <c r="F2" s="202"/>
      <c r="G2" s="203"/>
    </row>
    <row r="3" spans="1:8">
      <c r="A3" s="204" t="s">
        <v>526</v>
      </c>
      <c r="B3" s="205"/>
      <c r="C3" s="205"/>
      <c r="D3" s="205"/>
      <c r="E3" s="205"/>
      <c r="F3" s="205"/>
      <c r="G3" s="206"/>
    </row>
    <row r="4" spans="1:8">
      <c r="A4" s="204" t="s">
        <v>527</v>
      </c>
      <c r="B4" s="205"/>
      <c r="C4" s="205"/>
      <c r="D4" s="205"/>
      <c r="E4" s="205"/>
      <c r="F4" s="205"/>
      <c r="G4" s="206"/>
    </row>
    <row r="5" spans="1:8">
      <c r="A5" s="207" t="s">
        <v>168</v>
      </c>
      <c r="B5" s="208"/>
      <c r="C5" s="208"/>
      <c r="D5" s="208"/>
      <c r="E5" s="208"/>
      <c r="F5" s="208"/>
      <c r="G5" s="209"/>
    </row>
    <row r="6" spans="1:8">
      <c r="A6" s="210" t="s">
        <v>2</v>
      </c>
      <c r="B6" s="211"/>
      <c r="C6" s="211"/>
      <c r="D6" s="211"/>
      <c r="E6" s="211"/>
      <c r="F6" s="211"/>
      <c r="G6" s="212"/>
    </row>
    <row r="7" spans="1:8">
      <c r="A7" s="205" t="s">
        <v>4</v>
      </c>
      <c r="B7" s="210" t="s">
        <v>306</v>
      </c>
      <c r="C7" s="211"/>
      <c r="D7" s="211"/>
      <c r="E7" s="211"/>
      <c r="F7" s="212"/>
      <c r="G7" s="220" t="s">
        <v>528</v>
      </c>
    </row>
    <row r="8" spans="1:8" ht="30">
      <c r="A8" s="205"/>
      <c r="B8" s="95" t="s">
        <v>308</v>
      </c>
      <c r="C8" s="38" t="s">
        <v>529</v>
      </c>
      <c r="D8" s="95" t="s">
        <v>310</v>
      </c>
      <c r="E8" s="95" t="s">
        <v>194</v>
      </c>
      <c r="F8" s="131" t="s">
        <v>211</v>
      </c>
      <c r="G8" s="219"/>
    </row>
    <row r="9" spans="1:8">
      <c r="A9" s="96" t="s">
        <v>530</v>
      </c>
      <c r="B9" s="132">
        <f>B10+B19+B27+B37</f>
        <v>335346107</v>
      </c>
      <c r="C9" s="132">
        <f t="shared" ref="C9:G9" si="0">C10+C19+C27+C37</f>
        <v>64400760.07</v>
      </c>
      <c r="D9" s="132">
        <f t="shared" si="0"/>
        <v>399746867.06999999</v>
      </c>
      <c r="E9" s="132">
        <f t="shared" si="0"/>
        <v>357148366.58000004</v>
      </c>
      <c r="F9" s="132">
        <f t="shared" si="0"/>
        <v>356878470.81</v>
      </c>
      <c r="G9" s="132">
        <f t="shared" si="0"/>
        <v>42598500.49000001</v>
      </c>
    </row>
    <row r="10" spans="1:8">
      <c r="A10" s="70" t="s">
        <v>531</v>
      </c>
      <c r="B10" s="133">
        <f>SUM(B11:B18)</f>
        <v>215787018.91</v>
      </c>
      <c r="C10" s="133">
        <f t="shared" ref="C10:G10" si="1">SUM(C11:C18)</f>
        <v>39669910.810000002</v>
      </c>
      <c r="D10" s="133">
        <f t="shared" si="1"/>
        <v>255456929.72000003</v>
      </c>
      <c r="E10" s="133">
        <f t="shared" si="1"/>
        <v>241439959.18000001</v>
      </c>
      <c r="F10" s="133">
        <f t="shared" si="1"/>
        <v>241391919.28</v>
      </c>
      <c r="G10" s="133">
        <f t="shared" si="1"/>
        <v>14016970.540000012</v>
      </c>
    </row>
    <row r="11" spans="1:8">
      <c r="A11" s="99" t="s">
        <v>532</v>
      </c>
      <c r="B11" s="133"/>
      <c r="C11" s="133"/>
      <c r="D11" s="133">
        <f>B11+C11</f>
        <v>0</v>
      </c>
      <c r="E11" s="133"/>
      <c r="F11" s="133"/>
      <c r="G11" s="133">
        <f>D11-E11</f>
        <v>0</v>
      </c>
      <c r="H11" s="134" t="s">
        <v>533</v>
      </c>
    </row>
    <row r="12" spans="1:8">
      <c r="A12" s="99" t="s">
        <v>534</v>
      </c>
      <c r="B12" s="135">
        <v>817693.77</v>
      </c>
      <c r="C12" s="135">
        <v>192580.88</v>
      </c>
      <c r="D12" s="133">
        <f t="shared" ref="D12:D18" si="2">B12+C12</f>
        <v>1010274.65</v>
      </c>
      <c r="E12" s="135">
        <v>599960.23</v>
      </c>
      <c r="F12" s="135">
        <v>599599.34</v>
      </c>
      <c r="G12" s="133">
        <f t="shared" ref="G12:G18" si="3">D12-E12</f>
        <v>410314.42000000004</v>
      </c>
      <c r="H12" s="134" t="s">
        <v>535</v>
      </c>
    </row>
    <row r="13" spans="1:8">
      <c r="A13" s="99" t="s">
        <v>536</v>
      </c>
      <c r="B13" s="135">
        <v>64115459.560000002</v>
      </c>
      <c r="C13" s="135">
        <v>3556479.32</v>
      </c>
      <c r="D13" s="133">
        <f t="shared" si="2"/>
        <v>67671938.879999995</v>
      </c>
      <c r="E13" s="135">
        <v>64845549.590000004</v>
      </c>
      <c r="F13" s="135">
        <v>64809043.390000001</v>
      </c>
      <c r="G13" s="133">
        <f t="shared" si="3"/>
        <v>2826389.2899999917</v>
      </c>
      <c r="H13" s="134" t="s">
        <v>537</v>
      </c>
    </row>
    <row r="14" spans="1:8">
      <c r="A14" s="99" t="s">
        <v>538</v>
      </c>
      <c r="B14" s="133"/>
      <c r="C14" s="133"/>
      <c r="D14" s="133">
        <f t="shared" si="2"/>
        <v>0</v>
      </c>
      <c r="E14" s="133"/>
      <c r="F14" s="133"/>
      <c r="G14" s="133">
        <f t="shared" si="3"/>
        <v>0</v>
      </c>
      <c r="H14" s="134" t="s">
        <v>539</v>
      </c>
    </row>
    <row r="15" spans="1:8">
      <c r="A15" s="99" t="s">
        <v>540</v>
      </c>
      <c r="B15" s="135">
        <v>25839667.23</v>
      </c>
      <c r="C15" s="135">
        <v>24109490.170000002</v>
      </c>
      <c r="D15" s="133">
        <f t="shared" si="2"/>
        <v>49949157.400000006</v>
      </c>
      <c r="E15" s="135">
        <v>49695496.43</v>
      </c>
      <c r="F15" s="135">
        <v>49694052.869999997</v>
      </c>
      <c r="G15" s="133">
        <f t="shared" si="3"/>
        <v>253660.97000000626</v>
      </c>
      <c r="H15" s="134" t="s">
        <v>541</v>
      </c>
    </row>
    <row r="16" spans="1:8">
      <c r="A16" s="99" t="s">
        <v>542</v>
      </c>
      <c r="B16" s="133"/>
      <c r="C16" s="133"/>
      <c r="D16" s="133">
        <f t="shared" si="2"/>
        <v>0</v>
      </c>
      <c r="E16" s="133"/>
      <c r="F16" s="133"/>
      <c r="G16" s="133">
        <f t="shared" si="3"/>
        <v>0</v>
      </c>
      <c r="H16" s="134" t="s">
        <v>543</v>
      </c>
    </row>
    <row r="17" spans="1:8">
      <c r="A17" s="99" t="s">
        <v>544</v>
      </c>
      <c r="B17" s="135">
        <v>73482599.620000005</v>
      </c>
      <c r="C17" s="135">
        <v>8797917.6699999999</v>
      </c>
      <c r="D17" s="133">
        <f t="shared" si="2"/>
        <v>82280517.290000007</v>
      </c>
      <c r="E17" s="135">
        <v>80126279.239999995</v>
      </c>
      <c r="F17" s="135">
        <v>80120505</v>
      </c>
      <c r="G17" s="133">
        <f t="shared" si="3"/>
        <v>2154238.0500000119</v>
      </c>
      <c r="H17" s="134" t="s">
        <v>545</v>
      </c>
    </row>
    <row r="18" spans="1:8">
      <c r="A18" s="99" t="s">
        <v>546</v>
      </c>
      <c r="B18" s="135">
        <v>51531598.729999997</v>
      </c>
      <c r="C18" s="135">
        <v>3013442.77</v>
      </c>
      <c r="D18" s="133">
        <f t="shared" si="2"/>
        <v>54545041.5</v>
      </c>
      <c r="E18" s="135">
        <v>46172673.689999998</v>
      </c>
      <c r="F18" s="135">
        <v>46168718.68</v>
      </c>
      <c r="G18" s="133">
        <f t="shared" si="3"/>
        <v>8372367.8100000024</v>
      </c>
      <c r="H18" s="134" t="s">
        <v>547</v>
      </c>
    </row>
    <row r="19" spans="1:8">
      <c r="A19" s="70" t="s">
        <v>548</v>
      </c>
      <c r="B19" s="133">
        <f>SUM(B20:B26)</f>
        <v>105666389.07000001</v>
      </c>
      <c r="C19" s="133">
        <f t="shared" ref="C19:G19" si="4">SUM(C20:C26)</f>
        <v>18234454.580000002</v>
      </c>
      <c r="D19" s="133">
        <f t="shared" si="4"/>
        <v>123900843.64999999</v>
      </c>
      <c r="E19" s="133">
        <f t="shared" si="4"/>
        <v>98484669.540000021</v>
      </c>
      <c r="F19" s="133">
        <f t="shared" si="4"/>
        <v>98307032.229999989</v>
      </c>
      <c r="G19" s="133">
        <f t="shared" si="4"/>
        <v>25416174.109999996</v>
      </c>
    </row>
    <row r="20" spans="1:8">
      <c r="A20" s="99" t="s">
        <v>549</v>
      </c>
      <c r="B20" s="135">
        <v>15874154.75</v>
      </c>
      <c r="C20" s="135">
        <v>3531176.26</v>
      </c>
      <c r="D20" s="133">
        <f t="shared" ref="D20:D26" si="5">B20+C20</f>
        <v>19405331.009999998</v>
      </c>
      <c r="E20" s="135">
        <v>16716608.59</v>
      </c>
      <c r="F20" s="135">
        <v>16715525.92</v>
      </c>
      <c r="G20" s="133">
        <f t="shared" ref="G20:G26" si="6">D20-E20</f>
        <v>2688722.4199999981</v>
      </c>
      <c r="H20" s="134" t="s">
        <v>550</v>
      </c>
    </row>
    <row r="21" spans="1:8">
      <c r="A21" s="99" t="s">
        <v>551</v>
      </c>
      <c r="B21" s="135">
        <v>63902646.880000003</v>
      </c>
      <c r="C21" s="135">
        <v>9132688.8100000005</v>
      </c>
      <c r="D21" s="133">
        <f t="shared" si="5"/>
        <v>73035335.689999998</v>
      </c>
      <c r="E21" s="135">
        <v>56053732.030000001</v>
      </c>
      <c r="F21" s="135">
        <v>55899172.57</v>
      </c>
      <c r="G21" s="133">
        <f t="shared" si="6"/>
        <v>16981603.659999996</v>
      </c>
      <c r="H21" s="134" t="s">
        <v>552</v>
      </c>
    </row>
    <row r="22" spans="1:8">
      <c r="A22" s="99" t="s">
        <v>553</v>
      </c>
      <c r="B22" s="135">
        <v>5969240.5599999996</v>
      </c>
      <c r="C22" s="135">
        <v>-57562.11</v>
      </c>
      <c r="D22" s="133">
        <f t="shared" si="5"/>
        <v>5911678.4499999993</v>
      </c>
      <c r="E22" s="135">
        <v>4792786.7</v>
      </c>
      <c r="F22" s="135">
        <v>4778541.0999999996</v>
      </c>
      <c r="G22" s="133">
        <f t="shared" si="6"/>
        <v>1118891.7499999991</v>
      </c>
      <c r="H22" s="134" t="s">
        <v>554</v>
      </c>
    </row>
    <row r="23" spans="1:8">
      <c r="A23" s="99" t="s">
        <v>555</v>
      </c>
      <c r="B23" s="135">
        <v>13051436.67</v>
      </c>
      <c r="C23" s="135">
        <v>5338760.21</v>
      </c>
      <c r="D23" s="133">
        <f t="shared" si="5"/>
        <v>18390196.879999999</v>
      </c>
      <c r="E23" s="135">
        <v>14790828.34</v>
      </c>
      <c r="F23" s="135">
        <v>14784161.43</v>
      </c>
      <c r="G23" s="133">
        <f t="shared" si="6"/>
        <v>3599368.5399999991</v>
      </c>
      <c r="H23" s="134" t="s">
        <v>556</v>
      </c>
    </row>
    <row r="24" spans="1:8">
      <c r="A24" s="99" t="s">
        <v>557</v>
      </c>
      <c r="B24" s="135">
        <v>4373190.1500000004</v>
      </c>
      <c r="C24" s="135">
        <v>-57249.31</v>
      </c>
      <c r="D24" s="133">
        <f t="shared" si="5"/>
        <v>4315940.8400000008</v>
      </c>
      <c r="E24" s="135">
        <v>4006465.9</v>
      </c>
      <c r="F24" s="135">
        <v>4005744.12</v>
      </c>
      <c r="G24" s="133">
        <f t="shared" si="6"/>
        <v>309474.94000000088</v>
      </c>
      <c r="H24" s="134" t="s">
        <v>558</v>
      </c>
    </row>
    <row r="25" spans="1:8">
      <c r="A25" s="99" t="s">
        <v>559</v>
      </c>
      <c r="B25" s="135">
        <v>53140.43</v>
      </c>
      <c r="C25" s="135">
        <v>370250</v>
      </c>
      <c r="D25" s="133">
        <f t="shared" si="5"/>
        <v>423390.43</v>
      </c>
      <c r="E25" s="135">
        <v>359973.14</v>
      </c>
      <c r="F25" s="135">
        <v>359973.14</v>
      </c>
      <c r="G25" s="133">
        <f t="shared" si="6"/>
        <v>63417.289999999979</v>
      </c>
      <c r="H25" s="134" t="s">
        <v>560</v>
      </c>
    </row>
    <row r="26" spans="1:8">
      <c r="A26" s="99" t="s">
        <v>561</v>
      </c>
      <c r="B26" s="135">
        <v>2442579.63</v>
      </c>
      <c r="C26" s="135">
        <v>-23609.279999999999</v>
      </c>
      <c r="D26" s="133">
        <f t="shared" si="5"/>
        <v>2418970.35</v>
      </c>
      <c r="E26" s="135">
        <v>1764274.84</v>
      </c>
      <c r="F26" s="135">
        <v>1763913.95</v>
      </c>
      <c r="G26" s="133">
        <f t="shared" si="6"/>
        <v>654695.51</v>
      </c>
      <c r="H26" s="134" t="s">
        <v>562</v>
      </c>
    </row>
    <row r="27" spans="1:8">
      <c r="A27" s="70" t="s">
        <v>563</v>
      </c>
      <c r="B27" s="133">
        <f>SUM(B28:B36)</f>
        <v>13892699.02</v>
      </c>
      <c r="C27" s="133">
        <f t="shared" ref="C27:G27" si="7">SUM(C28:C36)</f>
        <v>6496394.6799999997</v>
      </c>
      <c r="D27" s="133">
        <f t="shared" si="7"/>
        <v>20389093.700000003</v>
      </c>
      <c r="E27" s="133">
        <f t="shared" si="7"/>
        <v>17223737.859999999</v>
      </c>
      <c r="F27" s="133">
        <f t="shared" si="7"/>
        <v>17179519.300000001</v>
      </c>
      <c r="G27" s="133">
        <f t="shared" si="7"/>
        <v>3165355.8400000003</v>
      </c>
    </row>
    <row r="28" spans="1:8">
      <c r="A28" s="101" t="s">
        <v>564</v>
      </c>
      <c r="B28" s="135">
        <v>4476957.08</v>
      </c>
      <c r="C28" s="135">
        <v>1041503.79</v>
      </c>
      <c r="D28" s="133">
        <f t="shared" ref="D28:D36" si="8">B28+C28</f>
        <v>5518460.8700000001</v>
      </c>
      <c r="E28" s="135">
        <v>4963394.17</v>
      </c>
      <c r="F28" s="135">
        <v>4922311.5</v>
      </c>
      <c r="G28" s="133">
        <f t="shared" ref="G28:G36" si="9">D28-E28</f>
        <v>555066.70000000019</v>
      </c>
      <c r="H28" s="134" t="s">
        <v>565</v>
      </c>
    </row>
    <row r="29" spans="1:8">
      <c r="A29" s="99" t="s">
        <v>566</v>
      </c>
      <c r="B29" s="135">
        <v>4371700</v>
      </c>
      <c r="C29" s="135">
        <v>4620738.5</v>
      </c>
      <c r="D29" s="133">
        <f t="shared" si="8"/>
        <v>8992438.5</v>
      </c>
      <c r="E29" s="135">
        <v>7157279.1799999997</v>
      </c>
      <c r="F29" s="135">
        <v>7157279.1799999997</v>
      </c>
      <c r="G29" s="133">
        <f t="shared" si="9"/>
        <v>1835159.3200000003</v>
      </c>
      <c r="H29" s="134" t="s">
        <v>567</v>
      </c>
    </row>
    <row r="30" spans="1:8">
      <c r="A30" s="99" t="s">
        <v>568</v>
      </c>
      <c r="B30" s="133"/>
      <c r="C30" s="133"/>
      <c r="D30" s="133">
        <f t="shared" si="8"/>
        <v>0</v>
      </c>
      <c r="E30" s="133"/>
      <c r="F30" s="133"/>
      <c r="G30" s="133">
        <f t="shared" si="9"/>
        <v>0</v>
      </c>
      <c r="H30" s="134" t="s">
        <v>569</v>
      </c>
    </row>
    <row r="31" spans="1:8">
      <c r="A31" s="99" t="s">
        <v>570</v>
      </c>
      <c r="B31" s="133"/>
      <c r="C31" s="133"/>
      <c r="D31" s="133">
        <f t="shared" si="8"/>
        <v>0</v>
      </c>
      <c r="E31" s="133"/>
      <c r="F31" s="133"/>
      <c r="G31" s="133">
        <f t="shared" si="9"/>
        <v>0</v>
      </c>
      <c r="H31" s="134" t="s">
        <v>571</v>
      </c>
    </row>
    <row r="32" spans="1:8">
      <c r="A32" s="99" t="s">
        <v>572</v>
      </c>
      <c r="B32" s="135">
        <v>4432845.91</v>
      </c>
      <c r="C32" s="135">
        <v>-73579.45</v>
      </c>
      <c r="D32" s="133">
        <f t="shared" si="8"/>
        <v>4359266.46</v>
      </c>
      <c r="E32" s="135">
        <v>3833248.97</v>
      </c>
      <c r="F32" s="135">
        <v>3830113.08</v>
      </c>
      <c r="G32" s="133">
        <f t="shared" si="9"/>
        <v>526017.48999999976</v>
      </c>
      <c r="H32" s="134" t="s">
        <v>573</v>
      </c>
    </row>
    <row r="33" spans="1:8">
      <c r="A33" s="99" t="s">
        <v>574</v>
      </c>
      <c r="B33" s="133"/>
      <c r="C33" s="133"/>
      <c r="D33" s="133">
        <f t="shared" si="8"/>
        <v>0</v>
      </c>
      <c r="E33" s="133"/>
      <c r="F33" s="133"/>
      <c r="G33" s="133">
        <f t="shared" si="9"/>
        <v>0</v>
      </c>
      <c r="H33" s="134" t="s">
        <v>575</v>
      </c>
    </row>
    <row r="34" spans="1:8">
      <c r="A34" s="99" t="s">
        <v>576</v>
      </c>
      <c r="B34" s="135">
        <v>611196.03</v>
      </c>
      <c r="C34" s="135">
        <v>907731.84</v>
      </c>
      <c r="D34" s="133">
        <f t="shared" si="8"/>
        <v>1518927.87</v>
      </c>
      <c r="E34" s="135">
        <v>1269815.54</v>
      </c>
      <c r="F34" s="135">
        <v>1269815.54</v>
      </c>
      <c r="G34" s="133">
        <f t="shared" si="9"/>
        <v>249112.33000000007</v>
      </c>
      <c r="H34" s="134" t="s">
        <v>577</v>
      </c>
    </row>
    <row r="35" spans="1:8">
      <c r="A35" s="99" t="s">
        <v>578</v>
      </c>
      <c r="B35" s="133"/>
      <c r="C35" s="133"/>
      <c r="D35" s="133">
        <f t="shared" si="8"/>
        <v>0</v>
      </c>
      <c r="E35" s="133"/>
      <c r="F35" s="133"/>
      <c r="G35" s="133">
        <f t="shared" si="9"/>
        <v>0</v>
      </c>
      <c r="H35" s="134" t="s">
        <v>579</v>
      </c>
    </row>
    <row r="36" spans="1:8">
      <c r="A36" s="99" t="s">
        <v>580</v>
      </c>
      <c r="B36" s="133"/>
      <c r="C36" s="133"/>
      <c r="D36" s="133">
        <f t="shared" si="8"/>
        <v>0</v>
      </c>
      <c r="E36" s="133"/>
      <c r="F36" s="133"/>
      <c r="G36" s="133">
        <f t="shared" si="9"/>
        <v>0</v>
      </c>
      <c r="H36" s="134" t="s">
        <v>581</v>
      </c>
    </row>
    <row r="37" spans="1:8" ht="30">
      <c r="A37" s="136" t="s">
        <v>582</v>
      </c>
      <c r="B37" s="133">
        <f>SUM(B38:B41)</f>
        <v>0</v>
      </c>
      <c r="C37" s="133">
        <f t="shared" ref="C37:G37" si="10">SUM(C38:C41)</f>
        <v>0</v>
      </c>
      <c r="D37" s="133">
        <f t="shared" si="10"/>
        <v>0</v>
      </c>
      <c r="E37" s="133">
        <f t="shared" si="10"/>
        <v>0</v>
      </c>
      <c r="F37" s="133">
        <f t="shared" si="10"/>
        <v>0</v>
      </c>
      <c r="G37" s="133">
        <f t="shared" si="10"/>
        <v>0</v>
      </c>
    </row>
    <row r="38" spans="1:8" ht="30">
      <c r="A38" s="101" t="s">
        <v>583</v>
      </c>
      <c r="B38" s="133"/>
      <c r="C38" s="133"/>
      <c r="D38" s="133">
        <f t="shared" ref="D38:D41" si="11">B38+C38</f>
        <v>0</v>
      </c>
      <c r="E38" s="133"/>
      <c r="F38" s="133"/>
      <c r="G38" s="133">
        <f t="shared" ref="G38:G41" si="12">D38-E38</f>
        <v>0</v>
      </c>
      <c r="H38" s="134" t="s">
        <v>584</v>
      </c>
    </row>
    <row r="39" spans="1:8" ht="30">
      <c r="A39" s="101" t="s">
        <v>585</v>
      </c>
      <c r="B39" s="133"/>
      <c r="C39" s="133"/>
      <c r="D39" s="133">
        <f t="shared" si="11"/>
        <v>0</v>
      </c>
      <c r="E39" s="133"/>
      <c r="F39" s="133"/>
      <c r="G39" s="133">
        <f t="shared" si="12"/>
        <v>0</v>
      </c>
      <c r="H39" s="134" t="s">
        <v>586</v>
      </c>
    </row>
    <row r="40" spans="1:8">
      <c r="A40" s="101" t="s">
        <v>587</v>
      </c>
      <c r="B40" s="133"/>
      <c r="C40" s="133"/>
      <c r="D40" s="133">
        <f t="shared" si="11"/>
        <v>0</v>
      </c>
      <c r="E40" s="133"/>
      <c r="F40" s="133"/>
      <c r="G40" s="133">
        <f t="shared" si="12"/>
        <v>0</v>
      </c>
      <c r="H40" s="134" t="s">
        <v>588</v>
      </c>
    </row>
    <row r="41" spans="1:8">
      <c r="A41" s="101" t="s">
        <v>589</v>
      </c>
      <c r="B41" s="133"/>
      <c r="C41" s="133"/>
      <c r="D41" s="133">
        <f t="shared" si="11"/>
        <v>0</v>
      </c>
      <c r="E41" s="133"/>
      <c r="F41" s="133"/>
      <c r="G41" s="133">
        <f t="shared" si="12"/>
        <v>0</v>
      </c>
      <c r="H41" s="134" t="s">
        <v>590</v>
      </c>
    </row>
    <row r="42" spans="1:8">
      <c r="A42" s="101"/>
      <c r="B42" s="133"/>
      <c r="C42" s="133"/>
      <c r="D42" s="133"/>
      <c r="E42" s="133"/>
      <c r="F42" s="133"/>
      <c r="G42" s="133"/>
    </row>
    <row r="43" spans="1:8">
      <c r="A43" s="16" t="s">
        <v>591</v>
      </c>
      <c r="B43" s="137">
        <f>B44+B53+B61+B71</f>
        <v>103202610</v>
      </c>
      <c r="C43" s="137">
        <f t="shared" ref="C43:G43" si="13">C44+C53+C61+C71</f>
        <v>73822952.769999996</v>
      </c>
      <c r="D43" s="137">
        <f t="shared" si="13"/>
        <v>177025562.76999998</v>
      </c>
      <c r="E43" s="137">
        <f t="shared" si="13"/>
        <v>106660148.93000001</v>
      </c>
      <c r="F43" s="137">
        <f t="shared" si="13"/>
        <v>101928479.73999999</v>
      </c>
      <c r="G43" s="137">
        <f t="shared" si="13"/>
        <v>70365413.840000004</v>
      </c>
    </row>
    <row r="44" spans="1:8">
      <c r="A44" s="70" t="s">
        <v>592</v>
      </c>
      <c r="B44" s="133">
        <f>SUM(B45:B52)</f>
        <v>52177260</v>
      </c>
      <c r="C44" s="133">
        <f t="shared" ref="C44:G44" si="14">SUM(C45:C52)</f>
        <v>-11864761.919999998</v>
      </c>
      <c r="D44" s="133">
        <f t="shared" si="14"/>
        <v>40312498.079999998</v>
      </c>
      <c r="E44" s="133">
        <f t="shared" si="14"/>
        <v>39342108.130000003</v>
      </c>
      <c r="F44" s="133">
        <f t="shared" si="14"/>
        <v>38938956.669999994</v>
      </c>
      <c r="G44" s="133">
        <f t="shared" si="14"/>
        <v>970389.94999999925</v>
      </c>
    </row>
    <row r="45" spans="1:8">
      <c r="A45" s="101" t="s">
        <v>532</v>
      </c>
      <c r="B45" s="133"/>
      <c r="C45" s="133"/>
      <c r="D45" s="133">
        <f t="shared" ref="D45:D52" si="15">B45+C45</f>
        <v>0</v>
      </c>
      <c r="E45" s="133"/>
      <c r="F45" s="133"/>
      <c r="G45" s="133">
        <f t="shared" ref="G45:G52" si="16">D45-E45</f>
        <v>0</v>
      </c>
      <c r="H45" s="134" t="s">
        <v>593</v>
      </c>
    </row>
    <row r="46" spans="1:8">
      <c r="A46" s="101" t="s">
        <v>534</v>
      </c>
      <c r="B46" s="135">
        <v>0</v>
      </c>
      <c r="C46" s="135">
        <v>25113.9</v>
      </c>
      <c r="D46" s="133">
        <f t="shared" si="15"/>
        <v>25113.9</v>
      </c>
      <c r="E46" s="135">
        <v>25113.9</v>
      </c>
      <c r="F46" s="135">
        <v>25113.9</v>
      </c>
      <c r="G46" s="133">
        <f t="shared" si="16"/>
        <v>0</v>
      </c>
      <c r="H46" s="134" t="s">
        <v>594</v>
      </c>
    </row>
    <row r="47" spans="1:8">
      <c r="A47" s="101" t="s">
        <v>536</v>
      </c>
      <c r="B47" s="135">
        <v>0</v>
      </c>
      <c r="C47" s="135">
        <v>3651181.44</v>
      </c>
      <c r="D47" s="133">
        <f t="shared" si="15"/>
        <v>3651181.44</v>
      </c>
      <c r="E47" s="135">
        <v>3650181.44</v>
      </c>
      <c r="F47" s="135">
        <v>3649164.36</v>
      </c>
      <c r="G47" s="133">
        <f t="shared" si="16"/>
        <v>1000</v>
      </c>
      <c r="H47" s="134" t="s">
        <v>595</v>
      </c>
    </row>
    <row r="48" spans="1:8">
      <c r="A48" s="101" t="s">
        <v>538</v>
      </c>
      <c r="B48" s="133"/>
      <c r="C48" s="133"/>
      <c r="D48" s="133">
        <f t="shared" si="15"/>
        <v>0</v>
      </c>
      <c r="E48" s="133"/>
      <c r="F48" s="133"/>
      <c r="G48" s="133">
        <f t="shared" si="16"/>
        <v>0</v>
      </c>
      <c r="H48" s="134" t="s">
        <v>596</v>
      </c>
    </row>
    <row r="49" spans="1:8">
      <c r="A49" s="101" t="s">
        <v>540</v>
      </c>
      <c r="B49" s="135">
        <v>22280460</v>
      </c>
      <c r="C49" s="135">
        <v>-17473883.719999999</v>
      </c>
      <c r="D49" s="133">
        <f t="shared" si="15"/>
        <v>4806576.2800000012</v>
      </c>
      <c r="E49" s="135">
        <v>4806576.28</v>
      </c>
      <c r="F49" s="135">
        <v>4806576.28</v>
      </c>
      <c r="G49" s="133">
        <f t="shared" si="16"/>
        <v>0</v>
      </c>
      <c r="H49" s="134" t="s">
        <v>597</v>
      </c>
    </row>
    <row r="50" spans="1:8">
      <c r="A50" s="101" t="s">
        <v>542</v>
      </c>
      <c r="B50" s="133"/>
      <c r="C50" s="133"/>
      <c r="D50" s="133">
        <f t="shared" si="15"/>
        <v>0</v>
      </c>
      <c r="E50" s="133"/>
      <c r="F50" s="133"/>
      <c r="G50" s="133">
        <f t="shared" si="16"/>
        <v>0</v>
      </c>
      <c r="H50" s="134" t="s">
        <v>598</v>
      </c>
    </row>
    <row r="51" spans="1:8">
      <c r="A51" s="101" t="s">
        <v>544</v>
      </c>
      <c r="B51" s="135">
        <v>29896800</v>
      </c>
      <c r="C51" s="135">
        <v>1747741.73</v>
      </c>
      <c r="D51" s="133">
        <f t="shared" si="15"/>
        <v>31644541.73</v>
      </c>
      <c r="E51" s="135">
        <v>30675151.780000001</v>
      </c>
      <c r="F51" s="135">
        <v>30273017.399999999</v>
      </c>
      <c r="G51" s="133">
        <f t="shared" si="16"/>
        <v>969389.94999999925</v>
      </c>
      <c r="H51" s="134" t="s">
        <v>599</v>
      </c>
    </row>
    <row r="52" spans="1:8">
      <c r="A52" s="101" t="s">
        <v>546</v>
      </c>
      <c r="B52" s="135">
        <v>0</v>
      </c>
      <c r="C52" s="135">
        <v>185084.73</v>
      </c>
      <c r="D52" s="133">
        <f t="shared" si="15"/>
        <v>185084.73</v>
      </c>
      <c r="E52" s="135">
        <v>185084.73</v>
      </c>
      <c r="F52" s="135">
        <v>185084.73</v>
      </c>
      <c r="G52" s="133">
        <f t="shared" si="16"/>
        <v>0</v>
      </c>
      <c r="H52" s="134" t="s">
        <v>600</v>
      </c>
    </row>
    <row r="53" spans="1:8">
      <c r="A53" s="70" t="s">
        <v>548</v>
      </c>
      <c r="B53" s="133">
        <f>SUM(B54:B60)</f>
        <v>40315350</v>
      </c>
      <c r="C53" s="133">
        <f t="shared" ref="C53:G53" si="17">SUM(C54:C60)</f>
        <v>77980408.149999991</v>
      </c>
      <c r="D53" s="133">
        <f t="shared" si="17"/>
        <v>118295758.14999999</v>
      </c>
      <c r="E53" s="133">
        <f t="shared" si="17"/>
        <v>59958685.899999999</v>
      </c>
      <c r="F53" s="133">
        <f t="shared" si="17"/>
        <v>55632417.990000002</v>
      </c>
      <c r="G53" s="133">
        <f t="shared" si="17"/>
        <v>58337072.25</v>
      </c>
    </row>
    <row r="54" spans="1:8">
      <c r="A54" s="101" t="s">
        <v>549</v>
      </c>
      <c r="B54" s="135">
        <v>6000000</v>
      </c>
      <c r="C54" s="135">
        <v>9599537.0999999996</v>
      </c>
      <c r="D54" s="133">
        <f t="shared" ref="D54:D60" si="18">B54+C54</f>
        <v>15599537.1</v>
      </c>
      <c r="E54" s="135">
        <v>10922390.91</v>
      </c>
      <c r="F54" s="135">
        <v>10000382.68</v>
      </c>
      <c r="G54" s="133">
        <f t="shared" ref="G54:G60" si="19">D54-E54</f>
        <v>4677146.1899999995</v>
      </c>
      <c r="H54" s="134" t="s">
        <v>601</v>
      </c>
    </row>
    <row r="55" spans="1:8">
      <c r="A55" s="101" t="s">
        <v>551</v>
      </c>
      <c r="B55" s="135">
        <v>32323350</v>
      </c>
      <c r="C55" s="135">
        <v>20947568.91</v>
      </c>
      <c r="D55" s="133">
        <f t="shared" si="18"/>
        <v>53270918.909999996</v>
      </c>
      <c r="E55" s="135">
        <v>32205692.52</v>
      </c>
      <c r="F55" s="135">
        <v>30712716.329999998</v>
      </c>
      <c r="G55" s="133">
        <f t="shared" si="19"/>
        <v>21065226.389999997</v>
      </c>
      <c r="H55" s="134" t="s">
        <v>602</v>
      </c>
    </row>
    <row r="56" spans="1:8">
      <c r="A56" s="101" t="s">
        <v>553</v>
      </c>
      <c r="B56" s="135">
        <v>0</v>
      </c>
      <c r="C56" s="135">
        <v>121784.13</v>
      </c>
      <c r="D56" s="133">
        <f t="shared" si="18"/>
        <v>121784.13</v>
      </c>
      <c r="E56" s="135">
        <v>121784.13</v>
      </c>
      <c r="F56" s="135">
        <v>121784.13</v>
      </c>
      <c r="G56" s="133">
        <f t="shared" si="19"/>
        <v>0</v>
      </c>
      <c r="H56" s="134" t="s">
        <v>603</v>
      </c>
    </row>
    <row r="57" spans="1:8">
      <c r="A57" s="102" t="s">
        <v>555</v>
      </c>
      <c r="B57" s="135">
        <v>0</v>
      </c>
      <c r="C57" s="135">
        <v>27939084.949999999</v>
      </c>
      <c r="D57" s="133">
        <f t="shared" si="18"/>
        <v>27939084.949999999</v>
      </c>
      <c r="E57" s="135">
        <v>2233462.58</v>
      </c>
      <c r="F57" s="135">
        <v>2233462.58</v>
      </c>
      <c r="G57" s="133">
        <f t="shared" si="19"/>
        <v>25705622.369999997</v>
      </c>
      <c r="H57" s="134" t="s">
        <v>604</v>
      </c>
    </row>
    <row r="58" spans="1:8">
      <c r="A58" s="101" t="s">
        <v>557</v>
      </c>
      <c r="B58" s="135">
        <v>0</v>
      </c>
      <c r="C58" s="135">
        <v>8618283.3900000006</v>
      </c>
      <c r="D58" s="133">
        <f t="shared" si="18"/>
        <v>8618283.3900000006</v>
      </c>
      <c r="E58" s="135">
        <v>5547085.3700000001</v>
      </c>
      <c r="F58" s="135">
        <v>5547085.3700000001</v>
      </c>
      <c r="G58" s="133">
        <f t="shared" si="19"/>
        <v>3071198.0200000005</v>
      </c>
      <c r="H58" s="134" t="s">
        <v>605</v>
      </c>
    </row>
    <row r="59" spans="1:8">
      <c r="A59" s="101" t="s">
        <v>559</v>
      </c>
      <c r="B59" s="135">
        <v>1992000</v>
      </c>
      <c r="C59" s="135">
        <v>10738108.720000001</v>
      </c>
      <c r="D59" s="133">
        <f t="shared" si="18"/>
        <v>12730108.720000001</v>
      </c>
      <c r="E59" s="135">
        <v>8912229.4399999995</v>
      </c>
      <c r="F59" s="135">
        <v>7000945.9500000002</v>
      </c>
      <c r="G59" s="133">
        <f t="shared" si="19"/>
        <v>3817879.2800000012</v>
      </c>
      <c r="H59" s="134" t="s">
        <v>606</v>
      </c>
    </row>
    <row r="60" spans="1:8">
      <c r="A60" s="101" t="s">
        <v>561</v>
      </c>
      <c r="B60" s="135">
        <v>0</v>
      </c>
      <c r="C60" s="135">
        <v>16040.95</v>
      </c>
      <c r="D60" s="133">
        <f t="shared" si="18"/>
        <v>16040.95</v>
      </c>
      <c r="E60" s="135">
        <v>16040.95</v>
      </c>
      <c r="F60" s="135">
        <v>16040.95</v>
      </c>
      <c r="G60" s="133">
        <f t="shared" si="19"/>
        <v>0</v>
      </c>
      <c r="H60" s="134" t="s">
        <v>607</v>
      </c>
    </row>
    <row r="61" spans="1:8">
      <c r="A61" s="70" t="s">
        <v>563</v>
      </c>
      <c r="B61" s="133">
        <f>SUM(B62:B70)</f>
        <v>10710000</v>
      </c>
      <c r="C61" s="133">
        <f t="shared" ref="C61:G61" si="20">SUM(C62:C70)</f>
        <v>7707306.540000001</v>
      </c>
      <c r="D61" s="133">
        <f t="shared" si="20"/>
        <v>18417306.539999999</v>
      </c>
      <c r="E61" s="133">
        <f t="shared" si="20"/>
        <v>7359354.9000000004</v>
      </c>
      <c r="F61" s="133">
        <f t="shared" si="20"/>
        <v>7357105.0800000001</v>
      </c>
      <c r="G61" s="133">
        <f t="shared" si="20"/>
        <v>11057951.640000001</v>
      </c>
    </row>
    <row r="62" spans="1:8">
      <c r="A62" s="101" t="s">
        <v>564</v>
      </c>
      <c r="B62" s="135">
        <v>260000</v>
      </c>
      <c r="C62" s="135">
        <v>3050492.74</v>
      </c>
      <c r="D62" s="133">
        <f t="shared" ref="D62:D70" si="21">B62+C62</f>
        <v>3310492.74</v>
      </c>
      <c r="E62" s="135">
        <v>3310492.74</v>
      </c>
      <c r="F62" s="135">
        <v>3309648.39</v>
      </c>
      <c r="G62" s="133">
        <f t="shared" ref="G62:G70" si="22">D62-E62</f>
        <v>0</v>
      </c>
      <c r="H62" s="134" t="s">
        <v>608</v>
      </c>
    </row>
    <row r="63" spans="1:8">
      <c r="A63" s="101" t="s">
        <v>566</v>
      </c>
      <c r="B63" s="135">
        <v>0</v>
      </c>
      <c r="C63" s="135">
        <v>4091316.71</v>
      </c>
      <c r="D63" s="133">
        <f t="shared" si="21"/>
        <v>4091316.71</v>
      </c>
      <c r="E63" s="135">
        <v>2605908.58</v>
      </c>
      <c r="F63" s="135">
        <v>2605908.58</v>
      </c>
      <c r="G63" s="133">
        <f t="shared" si="22"/>
        <v>1485408.13</v>
      </c>
      <c r="H63" s="134" t="s">
        <v>609</v>
      </c>
    </row>
    <row r="64" spans="1:8">
      <c r="A64" s="101" t="s">
        <v>568</v>
      </c>
      <c r="B64" s="135">
        <v>10000000</v>
      </c>
      <c r="C64" s="135">
        <v>263064.02</v>
      </c>
      <c r="D64" s="133">
        <f t="shared" si="21"/>
        <v>10263064.02</v>
      </c>
      <c r="E64" s="135">
        <v>740520.51</v>
      </c>
      <c r="F64" s="135">
        <v>740520.51</v>
      </c>
      <c r="G64" s="133">
        <f t="shared" si="22"/>
        <v>9522543.5099999998</v>
      </c>
      <c r="H64" s="134" t="s">
        <v>610</v>
      </c>
    </row>
    <row r="65" spans="1:8">
      <c r="A65" s="101" t="s">
        <v>570</v>
      </c>
      <c r="B65" s="133"/>
      <c r="C65" s="133"/>
      <c r="D65" s="133">
        <f t="shared" si="21"/>
        <v>0</v>
      </c>
      <c r="E65" s="133"/>
      <c r="F65" s="133"/>
      <c r="G65" s="133">
        <f t="shared" si="22"/>
        <v>0</v>
      </c>
      <c r="H65" s="134" t="s">
        <v>611</v>
      </c>
    </row>
    <row r="66" spans="1:8">
      <c r="A66" s="101" t="s">
        <v>572</v>
      </c>
      <c r="B66" s="135">
        <v>450000</v>
      </c>
      <c r="C66" s="135">
        <v>-77566.929999999993</v>
      </c>
      <c r="D66" s="133">
        <f t="shared" si="21"/>
        <v>372433.07</v>
      </c>
      <c r="E66" s="135">
        <v>372433.07</v>
      </c>
      <c r="F66" s="135">
        <v>371027.6</v>
      </c>
      <c r="G66" s="133">
        <f t="shared" si="22"/>
        <v>0</v>
      </c>
      <c r="H66" s="134" t="s">
        <v>612</v>
      </c>
    </row>
    <row r="67" spans="1:8">
      <c r="A67" s="101" t="s">
        <v>574</v>
      </c>
      <c r="B67" s="133"/>
      <c r="C67" s="133"/>
      <c r="D67" s="133">
        <f t="shared" si="21"/>
        <v>0</v>
      </c>
      <c r="E67" s="133"/>
      <c r="F67" s="133"/>
      <c r="G67" s="133">
        <f t="shared" si="22"/>
        <v>0</v>
      </c>
      <c r="H67" s="134" t="s">
        <v>613</v>
      </c>
    </row>
    <row r="68" spans="1:8">
      <c r="A68" s="101" t="s">
        <v>576</v>
      </c>
      <c r="B68" s="135">
        <v>0</v>
      </c>
      <c r="C68" s="135">
        <v>380000</v>
      </c>
      <c r="D68" s="133">
        <f t="shared" si="21"/>
        <v>380000</v>
      </c>
      <c r="E68" s="135">
        <v>330000</v>
      </c>
      <c r="F68" s="135">
        <v>330000</v>
      </c>
      <c r="G68" s="133">
        <f t="shared" si="22"/>
        <v>50000</v>
      </c>
      <c r="H68" s="134" t="s">
        <v>614</v>
      </c>
    </row>
    <row r="69" spans="1:8">
      <c r="A69" s="101" t="s">
        <v>578</v>
      </c>
      <c r="B69" s="133"/>
      <c r="C69" s="133"/>
      <c r="D69" s="133">
        <f t="shared" si="21"/>
        <v>0</v>
      </c>
      <c r="E69" s="133"/>
      <c r="F69" s="133"/>
      <c r="G69" s="133">
        <f t="shared" si="22"/>
        <v>0</v>
      </c>
      <c r="H69" s="134" t="s">
        <v>615</v>
      </c>
    </row>
    <row r="70" spans="1:8">
      <c r="A70" s="101" t="s">
        <v>580</v>
      </c>
      <c r="B70" s="133"/>
      <c r="C70" s="133"/>
      <c r="D70" s="133">
        <f t="shared" si="21"/>
        <v>0</v>
      </c>
      <c r="E70" s="133"/>
      <c r="F70" s="133"/>
      <c r="G70" s="133">
        <f t="shared" si="22"/>
        <v>0</v>
      </c>
      <c r="H70" s="134" t="s">
        <v>616</v>
      </c>
    </row>
    <row r="71" spans="1:8">
      <c r="A71" s="136" t="s">
        <v>617</v>
      </c>
      <c r="B71" s="138">
        <f>SUM(B72:B75)</f>
        <v>0</v>
      </c>
      <c r="C71" s="138">
        <f t="shared" ref="C71:G71" si="23">SUM(C72:C75)</f>
        <v>0</v>
      </c>
      <c r="D71" s="138">
        <f t="shared" si="23"/>
        <v>0</v>
      </c>
      <c r="E71" s="138">
        <f t="shared" si="23"/>
        <v>0</v>
      </c>
      <c r="F71" s="138">
        <f t="shared" si="23"/>
        <v>0</v>
      </c>
      <c r="G71" s="138">
        <f t="shared" si="23"/>
        <v>0</v>
      </c>
    </row>
    <row r="72" spans="1:8" ht="30">
      <c r="A72" s="101" t="s">
        <v>583</v>
      </c>
      <c r="B72" s="133"/>
      <c r="C72" s="133"/>
      <c r="D72" s="133">
        <f t="shared" ref="D72:D75" si="24">B72+C72</f>
        <v>0</v>
      </c>
      <c r="E72" s="133"/>
      <c r="F72" s="133"/>
      <c r="G72" s="133">
        <f t="shared" ref="G72:G75" si="25">D72-E72</f>
        <v>0</v>
      </c>
      <c r="H72" s="134" t="s">
        <v>618</v>
      </c>
    </row>
    <row r="73" spans="1:8" ht="30">
      <c r="A73" s="101" t="s">
        <v>585</v>
      </c>
      <c r="B73" s="133"/>
      <c r="C73" s="133"/>
      <c r="D73" s="133">
        <f t="shared" si="24"/>
        <v>0</v>
      </c>
      <c r="E73" s="133"/>
      <c r="F73" s="133"/>
      <c r="G73" s="133">
        <f t="shared" si="25"/>
        <v>0</v>
      </c>
      <c r="H73" s="134" t="s">
        <v>619</v>
      </c>
    </row>
    <row r="74" spans="1:8">
      <c r="A74" s="101" t="s">
        <v>587</v>
      </c>
      <c r="B74" s="133"/>
      <c r="C74" s="133"/>
      <c r="D74" s="133">
        <f t="shared" si="24"/>
        <v>0</v>
      </c>
      <c r="E74" s="133"/>
      <c r="F74" s="133"/>
      <c r="G74" s="133">
        <f t="shared" si="25"/>
        <v>0</v>
      </c>
      <c r="H74" s="134" t="s">
        <v>620</v>
      </c>
    </row>
    <row r="75" spans="1:8">
      <c r="A75" s="101" t="s">
        <v>589</v>
      </c>
      <c r="B75" s="133"/>
      <c r="C75" s="133"/>
      <c r="D75" s="133">
        <f t="shared" si="24"/>
        <v>0</v>
      </c>
      <c r="E75" s="133"/>
      <c r="F75" s="133"/>
      <c r="G75" s="133">
        <f t="shared" si="25"/>
        <v>0</v>
      </c>
      <c r="H75" s="134" t="s">
        <v>621</v>
      </c>
    </row>
    <row r="76" spans="1:8">
      <c r="A76" s="11"/>
      <c r="B76" s="139"/>
      <c r="C76" s="139"/>
      <c r="D76" s="139"/>
      <c r="E76" s="139"/>
      <c r="F76" s="139"/>
      <c r="G76" s="139"/>
    </row>
    <row r="77" spans="1:8">
      <c r="A77" s="16" t="s">
        <v>513</v>
      </c>
      <c r="B77" s="137">
        <f>B9+B43</f>
        <v>438548717</v>
      </c>
      <c r="C77" s="137">
        <f t="shared" ref="C77:G77" si="26">C9+C43</f>
        <v>138223712.84</v>
      </c>
      <c r="D77" s="137">
        <f t="shared" si="26"/>
        <v>576772429.83999991</v>
      </c>
      <c r="E77" s="137">
        <f t="shared" si="26"/>
        <v>463808515.51000005</v>
      </c>
      <c r="F77" s="137">
        <f t="shared" si="26"/>
        <v>458806950.55000001</v>
      </c>
      <c r="G77" s="137">
        <f t="shared" si="26"/>
        <v>112963914.33000001</v>
      </c>
    </row>
    <row r="78" spans="1:8">
      <c r="A78" s="65"/>
      <c r="B78" s="140"/>
      <c r="C78" s="140"/>
      <c r="D78" s="140"/>
      <c r="E78" s="140"/>
      <c r="F78" s="140"/>
      <c r="G78" s="140"/>
      <c r="H78" s="12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A25" sqref="A25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221" t="s">
        <v>622</v>
      </c>
      <c r="B1" s="218"/>
      <c r="C1" s="218"/>
      <c r="D1" s="218"/>
      <c r="E1" s="218"/>
      <c r="F1" s="218"/>
      <c r="G1" s="218"/>
    </row>
    <row r="2" spans="1:7">
      <c r="A2" s="201" t="s">
        <v>122</v>
      </c>
      <c r="B2" s="202"/>
      <c r="C2" s="202"/>
      <c r="D2" s="202"/>
      <c r="E2" s="202"/>
      <c r="F2" s="202"/>
      <c r="G2" s="203"/>
    </row>
    <row r="3" spans="1:7">
      <c r="A3" s="207" t="s">
        <v>304</v>
      </c>
      <c r="B3" s="208"/>
      <c r="C3" s="208"/>
      <c r="D3" s="208"/>
      <c r="E3" s="208"/>
      <c r="F3" s="208"/>
      <c r="G3" s="209"/>
    </row>
    <row r="4" spans="1:7">
      <c r="A4" s="207" t="s">
        <v>623</v>
      </c>
      <c r="B4" s="208"/>
      <c r="C4" s="208"/>
      <c r="D4" s="208"/>
      <c r="E4" s="208"/>
      <c r="F4" s="208"/>
      <c r="G4" s="209"/>
    </row>
    <row r="5" spans="1:7">
      <c r="A5" s="207" t="s">
        <v>168</v>
      </c>
      <c r="B5" s="208"/>
      <c r="C5" s="208"/>
      <c r="D5" s="208"/>
      <c r="E5" s="208"/>
      <c r="F5" s="208"/>
      <c r="G5" s="209"/>
    </row>
    <row r="6" spans="1:7">
      <c r="A6" s="210" t="s">
        <v>2</v>
      </c>
      <c r="B6" s="211"/>
      <c r="C6" s="211"/>
      <c r="D6" s="211"/>
      <c r="E6" s="211"/>
      <c r="F6" s="211"/>
      <c r="G6" s="212"/>
    </row>
    <row r="7" spans="1:7">
      <c r="A7" s="215" t="s">
        <v>624</v>
      </c>
      <c r="B7" s="219" t="s">
        <v>306</v>
      </c>
      <c r="C7" s="219"/>
      <c r="D7" s="219"/>
      <c r="E7" s="219"/>
      <c r="F7" s="219"/>
      <c r="G7" s="219" t="s">
        <v>307</v>
      </c>
    </row>
    <row r="8" spans="1:7" ht="30">
      <c r="A8" s="216"/>
      <c r="B8" s="38" t="s">
        <v>308</v>
      </c>
      <c r="C8" s="141" t="s">
        <v>529</v>
      </c>
      <c r="D8" s="141" t="s">
        <v>239</v>
      </c>
      <c r="E8" s="141" t="s">
        <v>194</v>
      </c>
      <c r="F8" s="141" t="s">
        <v>211</v>
      </c>
      <c r="G8" s="230"/>
    </row>
    <row r="9" spans="1:7">
      <c r="A9" s="96" t="s">
        <v>625</v>
      </c>
      <c r="B9" s="142">
        <f>B10+B11+B12+B15+B16+B19</f>
        <v>215206994.05000001</v>
      </c>
      <c r="C9" s="142">
        <f t="shared" ref="C9:G9" si="0">C10+C11+C12+C15+C16+C19</f>
        <v>7198917.29</v>
      </c>
      <c r="D9" s="142">
        <f t="shared" si="0"/>
        <v>222405911.34</v>
      </c>
      <c r="E9" s="142">
        <f t="shared" si="0"/>
        <v>207520357.38999999</v>
      </c>
      <c r="F9" s="142">
        <f t="shared" si="0"/>
        <v>207492276.88</v>
      </c>
      <c r="G9" s="142">
        <f t="shared" si="0"/>
        <v>14885553.950000018</v>
      </c>
    </row>
    <row r="10" spans="1:7">
      <c r="A10" s="70" t="s">
        <v>626</v>
      </c>
      <c r="B10" s="143">
        <v>215206994.05000001</v>
      </c>
      <c r="C10" s="143">
        <v>7198917.29</v>
      </c>
      <c r="D10" s="144">
        <f>B10+C10</f>
        <v>222405911.34</v>
      </c>
      <c r="E10" s="143">
        <v>207520357.38999999</v>
      </c>
      <c r="F10" s="143">
        <v>207492276.88</v>
      </c>
      <c r="G10" s="144">
        <f>D10-E10</f>
        <v>14885553.950000018</v>
      </c>
    </row>
    <row r="11" spans="1:7">
      <c r="A11" s="70" t="s">
        <v>627</v>
      </c>
      <c r="B11" s="144"/>
      <c r="C11" s="144"/>
      <c r="D11" s="144">
        <f>B11+C11</f>
        <v>0</v>
      </c>
      <c r="E11" s="144"/>
      <c r="F11" s="144"/>
      <c r="G11" s="144">
        <f>D11-E11</f>
        <v>0</v>
      </c>
    </row>
    <row r="12" spans="1:7">
      <c r="A12" s="70" t="s">
        <v>628</v>
      </c>
      <c r="B12" s="144">
        <f>B13+B14</f>
        <v>0</v>
      </c>
      <c r="C12" s="144">
        <f t="shared" ref="C12:G12" si="1">C13+C14</f>
        <v>0</v>
      </c>
      <c r="D12" s="144">
        <f t="shared" si="1"/>
        <v>0</v>
      </c>
      <c r="E12" s="144">
        <f t="shared" si="1"/>
        <v>0</v>
      </c>
      <c r="F12" s="144">
        <f t="shared" si="1"/>
        <v>0</v>
      </c>
      <c r="G12" s="144">
        <f t="shared" si="1"/>
        <v>0</v>
      </c>
    </row>
    <row r="13" spans="1:7">
      <c r="A13" s="99" t="s">
        <v>629</v>
      </c>
      <c r="B13" s="144"/>
      <c r="C13" s="144"/>
      <c r="D13" s="144">
        <f>B13+C13</f>
        <v>0</v>
      </c>
      <c r="E13" s="144"/>
      <c r="F13" s="144"/>
      <c r="G13" s="144">
        <f>D13-E13</f>
        <v>0</v>
      </c>
    </row>
    <row r="14" spans="1:7">
      <c r="A14" s="99" t="s">
        <v>630</v>
      </c>
      <c r="B14" s="144"/>
      <c r="C14" s="144"/>
      <c r="D14" s="144">
        <f>B14+C14</f>
        <v>0</v>
      </c>
      <c r="E14" s="144"/>
      <c r="F14" s="144"/>
      <c r="G14" s="144">
        <f>D14-E14</f>
        <v>0</v>
      </c>
    </row>
    <row r="15" spans="1:7">
      <c r="A15" s="70" t="s">
        <v>631</v>
      </c>
      <c r="B15" s="144"/>
      <c r="C15" s="144"/>
      <c r="D15" s="144">
        <f>B15+C15</f>
        <v>0</v>
      </c>
      <c r="E15" s="144"/>
      <c r="F15" s="144"/>
      <c r="G15" s="144">
        <f>D15-E15</f>
        <v>0</v>
      </c>
    </row>
    <row r="16" spans="1:7" ht="30">
      <c r="A16" s="136" t="s">
        <v>632</v>
      </c>
      <c r="B16" s="144">
        <f>B17+B18</f>
        <v>0</v>
      </c>
      <c r="C16" s="144">
        <f t="shared" ref="C16:G16" si="2">C17+C18</f>
        <v>0</v>
      </c>
      <c r="D16" s="144">
        <f t="shared" si="2"/>
        <v>0</v>
      </c>
      <c r="E16" s="144">
        <f t="shared" si="2"/>
        <v>0</v>
      </c>
      <c r="F16" s="144">
        <f t="shared" si="2"/>
        <v>0</v>
      </c>
      <c r="G16" s="144">
        <f t="shared" si="2"/>
        <v>0</v>
      </c>
    </row>
    <row r="17" spans="1:7">
      <c r="A17" s="99" t="s">
        <v>633</v>
      </c>
      <c r="B17" s="144"/>
      <c r="C17" s="144"/>
      <c r="D17" s="144">
        <f>B17+C17</f>
        <v>0</v>
      </c>
      <c r="E17" s="144"/>
      <c r="F17" s="144"/>
      <c r="G17" s="144">
        <f>D17-E17</f>
        <v>0</v>
      </c>
    </row>
    <row r="18" spans="1:7">
      <c r="A18" s="99" t="s">
        <v>634</v>
      </c>
      <c r="B18" s="144"/>
      <c r="C18" s="144"/>
      <c r="D18" s="144">
        <f>B18+C18</f>
        <v>0</v>
      </c>
      <c r="E18" s="144"/>
      <c r="F18" s="144"/>
      <c r="G18" s="144">
        <f>D18-E18</f>
        <v>0</v>
      </c>
    </row>
    <row r="19" spans="1:7">
      <c r="A19" s="70" t="s">
        <v>635</v>
      </c>
      <c r="B19" s="144"/>
      <c r="C19" s="144"/>
      <c r="D19" s="144">
        <f>B19+C19</f>
        <v>0</v>
      </c>
      <c r="E19" s="144"/>
      <c r="F19" s="144"/>
      <c r="G19" s="144">
        <f>D19-E19</f>
        <v>0</v>
      </c>
    </row>
    <row r="20" spans="1:7">
      <c r="A20" s="11"/>
      <c r="B20" s="145"/>
      <c r="C20" s="145"/>
      <c r="D20" s="145"/>
      <c r="E20" s="145"/>
      <c r="F20" s="145"/>
      <c r="G20" s="145"/>
    </row>
    <row r="21" spans="1:7">
      <c r="A21" s="146" t="s">
        <v>636</v>
      </c>
      <c r="B21" s="142">
        <f>B22+B23+B24+B27+B28+B31</f>
        <v>2366000</v>
      </c>
      <c r="C21" s="142">
        <f t="shared" ref="C21:G21" si="3">C22+C23+C24+C27+C28+C31</f>
        <v>-2366000</v>
      </c>
      <c r="D21" s="142">
        <f t="shared" si="3"/>
        <v>0</v>
      </c>
      <c r="E21" s="142">
        <f t="shared" si="3"/>
        <v>0</v>
      </c>
      <c r="F21" s="142">
        <f t="shared" si="3"/>
        <v>0</v>
      </c>
      <c r="G21" s="142">
        <f t="shared" si="3"/>
        <v>0</v>
      </c>
    </row>
    <row r="22" spans="1:7">
      <c r="A22" s="70" t="s">
        <v>626</v>
      </c>
      <c r="B22" s="143">
        <v>2366000</v>
      </c>
      <c r="C22" s="143">
        <v>-2366000</v>
      </c>
      <c r="D22" s="144">
        <f>B22+C22</f>
        <v>0</v>
      </c>
      <c r="E22" s="143">
        <v>0</v>
      </c>
      <c r="F22" s="143">
        <v>0</v>
      </c>
      <c r="G22" s="144">
        <f>D22-E22</f>
        <v>0</v>
      </c>
    </row>
    <row r="23" spans="1:7">
      <c r="A23" s="70" t="s">
        <v>627</v>
      </c>
      <c r="B23" s="144"/>
      <c r="C23" s="144"/>
      <c r="D23" s="144">
        <f>B23+C23</f>
        <v>0</v>
      </c>
      <c r="E23" s="144"/>
      <c r="F23" s="144"/>
      <c r="G23" s="144">
        <f>D23-E23</f>
        <v>0</v>
      </c>
    </row>
    <row r="24" spans="1:7">
      <c r="A24" s="70" t="s">
        <v>628</v>
      </c>
      <c r="B24" s="144">
        <f>B25+B26</f>
        <v>0</v>
      </c>
      <c r="C24" s="144">
        <f>C25+C26</f>
        <v>0</v>
      </c>
      <c r="D24" s="144">
        <f>D25+D26</f>
        <v>0</v>
      </c>
      <c r="E24" s="144">
        <f t="shared" ref="E24:G24" si="4">E25+E26</f>
        <v>0</v>
      </c>
      <c r="F24" s="144">
        <f t="shared" si="4"/>
        <v>0</v>
      </c>
      <c r="G24" s="144">
        <f t="shared" si="4"/>
        <v>0</v>
      </c>
    </row>
    <row r="25" spans="1:7">
      <c r="A25" s="99" t="s">
        <v>629</v>
      </c>
      <c r="B25" s="144"/>
      <c r="C25" s="144"/>
      <c r="D25" s="144">
        <f>B25+C25</f>
        <v>0</v>
      </c>
      <c r="E25" s="144"/>
      <c r="F25" s="144"/>
      <c r="G25" s="144">
        <f>D25-E25</f>
        <v>0</v>
      </c>
    </row>
    <row r="26" spans="1:7">
      <c r="A26" s="99" t="s">
        <v>630</v>
      </c>
      <c r="B26" s="144"/>
      <c r="C26" s="144"/>
      <c r="D26" s="144">
        <f>B26+C26</f>
        <v>0</v>
      </c>
      <c r="E26" s="144"/>
      <c r="F26" s="144"/>
      <c r="G26" s="144">
        <f>D26-E26</f>
        <v>0</v>
      </c>
    </row>
    <row r="27" spans="1:7">
      <c r="A27" s="70" t="s">
        <v>631</v>
      </c>
      <c r="B27" s="144"/>
      <c r="C27" s="144"/>
      <c r="D27" s="144"/>
      <c r="E27" s="144"/>
      <c r="F27" s="144"/>
      <c r="G27" s="144"/>
    </row>
    <row r="28" spans="1:7" ht="30">
      <c r="A28" s="136" t="s">
        <v>632</v>
      </c>
      <c r="B28" s="144">
        <f>B29+B30</f>
        <v>0</v>
      </c>
      <c r="C28" s="144">
        <f t="shared" ref="C28:G28" si="5">C29+C30</f>
        <v>0</v>
      </c>
      <c r="D28" s="144">
        <f t="shared" si="5"/>
        <v>0</v>
      </c>
      <c r="E28" s="144">
        <f t="shared" si="5"/>
        <v>0</v>
      </c>
      <c r="F28" s="144">
        <f t="shared" si="5"/>
        <v>0</v>
      </c>
      <c r="G28" s="144">
        <f t="shared" si="5"/>
        <v>0</v>
      </c>
    </row>
    <row r="29" spans="1:7">
      <c r="A29" s="99" t="s">
        <v>633</v>
      </c>
      <c r="B29" s="144"/>
      <c r="C29" s="144"/>
      <c r="D29" s="144">
        <f>B29+C29</f>
        <v>0</v>
      </c>
      <c r="E29" s="144"/>
      <c r="F29" s="144"/>
      <c r="G29" s="144">
        <f>D29-E29</f>
        <v>0</v>
      </c>
    </row>
    <row r="30" spans="1:7">
      <c r="A30" s="99" t="s">
        <v>634</v>
      </c>
      <c r="B30" s="144"/>
      <c r="C30" s="144"/>
      <c r="D30" s="144">
        <f>B30+C30</f>
        <v>0</v>
      </c>
      <c r="E30" s="144"/>
      <c r="F30" s="144"/>
      <c r="G30" s="144">
        <f>D30-E30</f>
        <v>0</v>
      </c>
    </row>
    <row r="31" spans="1:7">
      <c r="A31" s="70" t="s">
        <v>635</v>
      </c>
      <c r="B31" s="144"/>
      <c r="C31" s="144"/>
      <c r="D31" s="144">
        <f>B31+C31</f>
        <v>0</v>
      </c>
      <c r="E31" s="144"/>
      <c r="F31" s="144"/>
      <c r="G31" s="144">
        <f>D31-E31</f>
        <v>0</v>
      </c>
    </row>
    <row r="32" spans="1:7">
      <c r="A32" s="11"/>
      <c r="B32" s="145"/>
      <c r="C32" s="145"/>
      <c r="D32" s="145"/>
      <c r="E32" s="145"/>
      <c r="F32" s="145"/>
      <c r="G32" s="145"/>
    </row>
    <row r="33" spans="1:7">
      <c r="A33" s="16" t="s">
        <v>637</v>
      </c>
      <c r="B33" s="142">
        <f>B9+B21</f>
        <v>217572994.05000001</v>
      </c>
      <c r="C33" s="142">
        <f t="shared" ref="C33:G33" si="6">C9+C21</f>
        <v>4832917.29</v>
      </c>
      <c r="D33" s="142">
        <f t="shared" si="6"/>
        <v>222405911.34</v>
      </c>
      <c r="E33" s="142">
        <f t="shared" si="6"/>
        <v>207520357.38999999</v>
      </c>
      <c r="F33" s="142">
        <f t="shared" si="6"/>
        <v>207492276.88</v>
      </c>
      <c r="G33" s="142">
        <f t="shared" si="6"/>
        <v>14885553.950000018</v>
      </c>
    </row>
    <row r="34" spans="1:7">
      <c r="A34" s="121"/>
      <c r="B34" s="147"/>
      <c r="C34" s="147"/>
      <c r="D34" s="147"/>
      <c r="E34" s="147"/>
      <c r="F34" s="147"/>
      <c r="G34" s="14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3</vt:i4>
      </vt:variant>
    </vt:vector>
  </HeadingPairs>
  <TitlesOfParts>
    <vt:vector size="17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F7A</vt:lpstr>
      <vt:lpstr>F7B</vt:lpstr>
      <vt:lpstr>F7C</vt:lpstr>
      <vt:lpstr>F7D</vt:lpstr>
      <vt:lpstr>F8</vt:lpstr>
      <vt:lpstr>'F4'!Área_de_impresión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Jose Luis Mendoza López</cp:lastModifiedBy>
  <dcterms:created xsi:type="dcterms:W3CDTF">2018-11-20T17:29:30Z</dcterms:created>
  <dcterms:modified xsi:type="dcterms:W3CDTF">2023-04-14T17:31:52Z</dcterms:modified>
</cp:coreProperties>
</file>