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ndoza\Desktop\correctos\"/>
    </mc:Choice>
  </mc:AlternateContent>
  <bookViews>
    <workbookView xWindow="0" yWindow="0" windowWidth="28800" windowHeight="12135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A" sheetId="6" r:id="rId6"/>
    <sheet name="F6B" sheetId="7" r:id="rId7"/>
    <sheet name="F6C" sheetId="8" r:id="rId8"/>
    <sheet name="F6D" sheetId="9" r:id="rId9"/>
    <sheet name="F7A" sheetId="10" r:id="rId10"/>
    <sheet name="F7C" sheetId="11" r:id="rId11"/>
  </sheets>
  <externalReferences>
    <externalReference r:id="rId12"/>
  </externalReferences>
  <definedNames>
    <definedName name="ANIO">'[1]Info General'!$D$20</definedName>
    <definedName name="_xlnm.Print_Area" localSheetId="3">'F4'!$A$1:$E$75</definedName>
    <definedName name="_xlnm.Print_Area" localSheetId="5">F6A!$A$1:$G$160</definedName>
    <definedName name="_xlnm.Print_Area" localSheetId="7">F6C!$A$1:$G$78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1" l="1"/>
  <c r="G21" i="11"/>
  <c r="G31" i="11" s="1"/>
  <c r="H7" i="11"/>
  <c r="H31" i="11" s="1"/>
  <c r="G7" i="11"/>
  <c r="E37" i="10"/>
  <c r="D37" i="10"/>
  <c r="C37" i="10"/>
  <c r="B37" i="10"/>
  <c r="E29" i="10"/>
  <c r="D29" i="10"/>
  <c r="C29" i="10"/>
  <c r="B29" i="10"/>
  <c r="E23" i="10"/>
  <c r="E22" i="10"/>
  <c r="D22" i="10"/>
  <c r="C22" i="10"/>
  <c r="B22" i="10"/>
  <c r="E20" i="10"/>
  <c r="E19" i="10"/>
  <c r="E18" i="10"/>
  <c r="E17" i="10"/>
  <c r="E16" i="10"/>
  <c r="E15" i="10"/>
  <c r="E14" i="10"/>
  <c r="E13" i="10"/>
  <c r="E12" i="10"/>
  <c r="E8" i="10" s="1"/>
  <c r="E32" i="10" s="1"/>
  <c r="E11" i="10"/>
  <c r="E10" i="10"/>
  <c r="E9" i="10"/>
  <c r="D8" i="10"/>
  <c r="D32" i="10" s="1"/>
  <c r="C8" i="10"/>
  <c r="C32" i="10" s="1"/>
  <c r="B8" i="10"/>
  <c r="B32" i="10" s="1"/>
  <c r="D31" i="9" l="1"/>
  <c r="G31" i="9" s="1"/>
  <c r="D30" i="9"/>
  <c r="G30" i="9" s="1"/>
  <c r="D29" i="9"/>
  <c r="G29" i="9" s="1"/>
  <c r="F28" i="9"/>
  <c r="E28" i="9"/>
  <c r="E21" i="9" s="1"/>
  <c r="D28" i="9"/>
  <c r="C28" i="9"/>
  <c r="B28" i="9"/>
  <c r="D26" i="9"/>
  <c r="G26" i="9" s="1"/>
  <c r="D25" i="9"/>
  <c r="D24" i="9" s="1"/>
  <c r="F24" i="9"/>
  <c r="F21" i="9" s="1"/>
  <c r="E24" i="9"/>
  <c r="C24" i="9"/>
  <c r="C21" i="9" s="1"/>
  <c r="B24" i="9"/>
  <c r="D23" i="9"/>
  <c r="G23" i="9" s="1"/>
  <c r="D22" i="9"/>
  <c r="D21" i="9" s="1"/>
  <c r="B21" i="9"/>
  <c r="D19" i="9"/>
  <c r="G19" i="9" s="1"/>
  <c r="G18" i="9"/>
  <c r="D18" i="9"/>
  <c r="G17" i="9"/>
  <c r="G16" i="9" s="1"/>
  <c r="D17" i="9"/>
  <c r="F16" i="9"/>
  <c r="F9" i="9" s="1"/>
  <c r="F33" i="9" s="1"/>
  <c r="E16" i="9"/>
  <c r="E9" i="9" s="1"/>
  <c r="E33" i="9" s="1"/>
  <c r="D16" i="9"/>
  <c r="C16" i="9"/>
  <c r="B16" i="9"/>
  <c r="D15" i="9"/>
  <c r="G15" i="9" s="1"/>
  <c r="D14" i="9"/>
  <c r="G14" i="9" s="1"/>
  <c r="D13" i="9"/>
  <c r="G13" i="9" s="1"/>
  <c r="G12" i="9" s="1"/>
  <c r="F12" i="9"/>
  <c r="E12" i="9"/>
  <c r="C12" i="9"/>
  <c r="B12" i="9"/>
  <c r="D11" i="9"/>
  <c r="G11" i="9" s="1"/>
  <c r="D10" i="9"/>
  <c r="G10" i="9" s="1"/>
  <c r="C9" i="9"/>
  <c r="C33" i="9" s="1"/>
  <c r="B9" i="9"/>
  <c r="B33" i="9" s="1"/>
  <c r="G75" i="8"/>
  <c r="D75" i="8"/>
  <c r="D74" i="8"/>
  <c r="G74" i="8" s="1"/>
  <c r="D73" i="8"/>
  <c r="G73" i="8" s="1"/>
  <c r="D72" i="8"/>
  <c r="G72" i="8" s="1"/>
  <c r="G71" i="8" s="1"/>
  <c r="F71" i="8"/>
  <c r="E71" i="8"/>
  <c r="D71" i="8"/>
  <c r="C71" i="8"/>
  <c r="B71" i="8"/>
  <c r="D70" i="8"/>
  <c r="G70" i="8" s="1"/>
  <c r="G69" i="8"/>
  <c r="D69" i="8"/>
  <c r="D68" i="8"/>
  <c r="G68" i="8" s="1"/>
  <c r="D67" i="8"/>
  <c r="G67" i="8" s="1"/>
  <c r="D66" i="8"/>
  <c r="G66" i="8" s="1"/>
  <c r="G65" i="8"/>
  <c r="D65" i="8"/>
  <c r="D64" i="8"/>
  <c r="G64" i="8" s="1"/>
  <c r="D63" i="8"/>
  <c r="G63" i="8" s="1"/>
  <c r="D62" i="8"/>
  <c r="G62" i="8" s="1"/>
  <c r="F61" i="8"/>
  <c r="E61" i="8"/>
  <c r="D61" i="8"/>
  <c r="C61" i="8"/>
  <c r="B61" i="8"/>
  <c r="D60" i="8"/>
  <c r="G60" i="8" s="1"/>
  <c r="G59" i="8"/>
  <c r="D59" i="8"/>
  <c r="D58" i="8"/>
  <c r="G58" i="8" s="1"/>
  <c r="D57" i="8"/>
  <c r="G57" i="8" s="1"/>
  <c r="D56" i="8"/>
  <c r="G56" i="8" s="1"/>
  <c r="G55" i="8"/>
  <c r="D55" i="8"/>
  <c r="D54" i="8"/>
  <c r="D53" i="8" s="1"/>
  <c r="F53" i="8"/>
  <c r="E53" i="8"/>
  <c r="C53" i="8"/>
  <c r="C43" i="8" s="1"/>
  <c r="B53" i="8"/>
  <c r="D52" i="8"/>
  <c r="G52" i="8" s="1"/>
  <c r="D51" i="8"/>
  <c r="G51" i="8" s="1"/>
  <c r="D50" i="8"/>
  <c r="G50" i="8" s="1"/>
  <c r="G49" i="8"/>
  <c r="D49" i="8"/>
  <c r="D48" i="8"/>
  <c r="D44" i="8" s="1"/>
  <c r="D43" i="8" s="1"/>
  <c r="D47" i="8"/>
  <c r="G47" i="8" s="1"/>
  <c r="D46" i="8"/>
  <c r="G46" i="8" s="1"/>
  <c r="G45" i="8"/>
  <c r="D45" i="8"/>
  <c r="F44" i="8"/>
  <c r="F43" i="8" s="1"/>
  <c r="E44" i="8"/>
  <c r="C44" i="8"/>
  <c r="B44" i="8"/>
  <c r="E43" i="8"/>
  <c r="B43" i="8"/>
  <c r="D41" i="8"/>
  <c r="G41" i="8" s="1"/>
  <c r="G40" i="8"/>
  <c r="D40" i="8"/>
  <c r="D39" i="8"/>
  <c r="G39" i="8" s="1"/>
  <c r="D38" i="8"/>
  <c r="G38" i="8" s="1"/>
  <c r="F37" i="8"/>
  <c r="E37" i="8"/>
  <c r="C37" i="8"/>
  <c r="B37" i="8"/>
  <c r="D36" i="8"/>
  <c r="G36" i="8" s="1"/>
  <c r="D35" i="8"/>
  <c r="G35" i="8" s="1"/>
  <c r="G34" i="8"/>
  <c r="D34" i="8"/>
  <c r="D33" i="8"/>
  <c r="G33" i="8" s="1"/>
  <c r="D32" i="8"/>
  <c r="G32" i="8" s="1"/>
  <c r="D31" i="8"/>
  <c r="G31" i="8" s="1"/>
  <c r="G30" i="8"/>
  <c r="D30" i="8"/>
  <c r="D29" i="8"/>
  <c r="G29" i="8" s="1"/>
  <c r="D28" i="8"/>
  <c r="G28" i="8" s="1"/>
  <c r="F27" i="8"/>
  <c r="E27" i="8"/>
  <c r="C27" i="8"/>
  <c r="B27" i="8"/>
  <c r="D26" i="8"/>
  <c r="G26" i="8" s="1"/>
  <c r="D25" i="8"/>
  <c r="G25" i="8" s="1"/>
  <c r="G24" i="8"/>
  <c r="D24" i="8"/>
  <c r="D23" i="8"/>
  <c r="D19" i="8" s="1"/>
  <c r="D22" i="8"/>
  <c r="G22" i="8" s="1"/>
  <c r="D21" i="8"/>
  <c r="G21" i="8" s="1"/>
  <c r="G20" i="8"/>
  <c r="D20" i="8"/>
  <c r="F19" i="8"/>
  <c r="F9" i="8" s="1"/>
  <c r="E19" i="8"/>
  <c r="C19" i="8"/>
  <c r="B19" i="8"/>
  <c r="G18" i="8"/>
  <c r="D18" i="8"/>
  <c r="D17" i="8"/>
  <c r="G17" i="8" s="1"/>
  <c r="D16" i="8"/>
  <c r="G16" i="8" s="1"/>
  <c r="D15" i="8"/>
  <c r="G15" i="8" s="1"/>
  <c r="G14" i="8"/>
  <c r="D14" i="8"/>
  <c r="D13" i="8"/>
  <c r="G13" i="8" s="1"/>
  <c r="D12" i="8"/>
  <c r="G12" i="8" s="1"/>
  <c r="D11" i="8"/>
  <c r="G11" i="8" s="1"/>
  <c r="F10" i="8"/>
  <c r="E10" i="8"/>
  <c r="D10" i="8"/>
  <c r="C10" i="8"/>
  <c r="B10" i="8"/>
  <c r="E9" i="8"/>
  <c r="E77" i="8" s="1"/>
  <c r="C9" i="8"/>
  <c r="B9" i="8"/>
  <c r="B77" i="8" s="1"/>
  <c r="F99" i="7"/>
  <c r="D98" i="7"/>
  <c r="G98" i="7" s="1"/>
  <c r="D97" i="7"/>
  <c r="G97" i="7" s="1"/>
  <c r="G96" i="7"/>
  <c r="D96" i="7"/>
  <c r="D95" i="7"/>
  <c r="G95" i="7" s="1"/>
  <c r="D94" i="7"/>
  <c r="G94" i="7" s="1"/>
  <c r="D93" i="7"/>
  <c r="G93" i="7" s="1"/>
  <c r="G92" i="7"/>
  <c r="D92" i="7"/>
  <c r="D91" i="7"/>
  <c r="G91" i="7" s="1"/>
  <c r="D90" i="7"/>
  <c r="G90" i="7" s="1"/>
  <c r="D89" i="7"/>
  <c r="G89" i="7" s="1"/>
  <c r="G88" i="7"/>
  <c r="D88" i="7"/>
  <c r="D87" i="7"/>
  <c r="G87" i="7" s="1"/>
  <c r="D86" i="7"/>
  <c r="G86" i="7" s="1"/>
  <c r="D85" i="7"/>
  <c r="G85" i="7" s="1"/>
  <c r="G84" i="7"/>
  <c r="D84" i="7"/>
  <c r="D83" i="7"/>
  <c r="G83" i="7" s="1"/>
  <c r="D82" i="7"/>
  <c r="G82" i="7" s="1"/>
  <c r="D81" i="7"/>
  <c r="G81" i="7" s="1"/>
  <c r="G80" i="7"/>
  <c r="D80" i="7"/>
  <c r="D79" i="7"/>
  <c r="G79" i="7" s="1"/>
  <c r="D78" i="7"/>
  <c r="G78" i="7" s="1"/>
  <c r="D77" i="7"/>
  <c r="G77" i="7" s="1"/>
  <c r="G76" i="7"/>
  <c r="D76" i="7"/>
  <c r="D75" i="7"/>
  <c r="G75" i="7" s="1"/>
  <c r="D74" i="7"/>
  <c r="G74" i="7" s="1"/>
  <c r="D73" i="7"/>
  <c r="G73" i="7" s="1"/>
  <c r="G72" i="7"/>
  <c r="D72" i="7"/>
  <c r="D71" i="7"/>
  <c r="G71" i="7" s="1"/>
  <c r="D70" i="7"/>
  <c r="G70" i="7" s="1"/>
  <c r="D69" i="7"/>
  <c r="G69" i="7" s="1"/>
  <c r="G68" i="7"/>
  <c r="D68" i="7"/>
  <c r="D67" i="7"/>
  <c r="G67" i="7" s="1"/>
  <c r="D66" i="7"/>
  <c r="G66" i="7" s="1"/>
  <c r="D65" i="7"/>
  <c r="G65" i="7" s="1"/>
  <c r="G64" i="7"/>
  <c r="D64" i="7"/>
  <c r="D63" i="7"/>
  <c r="G63" i="7" s="1"/>
  <c r="D62" i="7"/>
  <c r="G62" i="7" s="1"/>
  <c r="D61" i="7"/>
  <c r="G61" i="7" s="1"/>
  <c r="G60" i="7"/>
  <c r="D60" i="7"/>
  <c r="D59" i="7"/>
  <c r="G59" i="7" s="1"/>
  <c r="D58" i="7"/>
  <c r="G58" i="7" s="1"/>
  <c r="D57" i="7"/>
  <c r="D55" i="7" s="1"/>
  <c r="G56" i="7"/>
  <c r="D56" i="7"/>
  <c r="F55" i="7"/>
  <c r="E55" i="7"/>
  <c r="C55" i="7"/>
  <c r="B55" i="7"/>
  <c r="G53" i="7"/>
  <c r="D53" i="7"/>
  <c r="D52" i="7"/>
  <c r="G52" i="7" s="1"/>
  <c r="D51" i="7"/>
  <c r="G51" i="7" s="1"/>
  <c r="D50" i="7"/>
  <c r="G50" i="7" s="1"/>
  <c r="G49" i="7"/>
  <c r="D49" i="7"/>
  <c r="D48" i="7"/>
  <c r="G48" i="7" s="1"/>
  <c r="D47" i="7"/>
  <c r="G47" i="7" s="1"/>
  <c r="D46" i="7"/>
  <c r="G46" i="7" s="1"/>
  <c r="G45" i="7"/>
  <c r="D45" i="7"/>
  <c r="D44" i="7"/>
  <c r="G44" i="7" s="1"/>
  <c r="D43" i="7"/>
  <c r="G43" i="7" s="1"/>
  <c r="D42" i="7"/>
  <c r="G42" i="7" s="1"/>
  <c r="G41" i="7"/>
  <c r="D41" i="7"/>
  <c r="D40" i="7"/>
  <c r="G40" i="7" s="1"/>
  <c r="D39" i="7"/>
  <c r="G39" i="7" s="1"/>
  <c r="D38" i="7"/>
  <c r="G38" i="7" s="1"/>
  <c r="G37" i="7"/>
  <c r="D37" i="7"/>
  <c r="D36" i="7"/>
  <c r="G36" i="7" s="1"/>
  <c r="D35" i="7"/>
  <c r="G35" i="7" s="1"/>
  <c r="D34" i="7"/>
  <c r="G34" i="7" s="1"/>
  <c r="G33" i="7"/>
  <c r="D33" i="7"/>
  <c r="D32" i="7"/>
  <c r="G32" i="7" s="1"/>
  <c r="D31" i="7"/>
  <c r="G31" i="7" s="1"/>
  <c r="D30" i="7"/>
  <c r="G30" i="7" s="1"/>
  <c r="G29" i="7"/>
  <c r="D29" i="7"/>
  <c r="D28" i="7"/>
  <c r="G28" i="7" s="1"/>
  <c r="D27" i="7"/>
  <c r="G27" i="7" s="1"/>
  <c r="D26" i="7"/>
  <c r="G26" i="7" s="1"/>
  <c r="G25" i="7"/>
  <c r="D25" i="7"/>
  <c r="D24" i="7"/>
  <c r="G24" i="7" s="1"/>
  <c r="D23" i="7"/>
  <c r="G23" i="7" s="1"/>
  <c r="D22" i="7"/>
  <c r="G22" i="7" s="1"/>
  <c r="G21" i="7"/>
  <c r="D21" i="7"/>
  <c r="D20" i="7"/>
  <c r="G20" i="7" s="1"/>
  <c r="D19" i="7"/>
  <c r="G19" i="7" s="1"/>
  <c r="D18" i="7"/>
  <c r="G18" i="7" s="1"/>
  <c r="G17" i="7"/>
  <c r="D17" i="7"/>
  <c r="D16" i="7"/>
  <c r="G16" i="7" s="1"/>
  <c r="D15" i="7"/>
  <c r="G15" i="7" s="1"/>
  <c r="D14" i="7"/>
  <c r="G14" i="7" s="1"/>
  <c r="G13" i="7"/>
  <c r="D13" i="7"/>
  <c r="D12" i="7"/>
  <c r="G12" i="7" s="1"/>
  <c r="D11" i="7"/>
  <c r="G11" i="7" s="1"/>
  <c r="D10" i="7"/>
  <c r="G10" i="7" s="1"/>
  <c r="F9" i="7"/>
  <c r="E9" i="7"/>
  <c r="E99" i="7" s="1"/>
  <c r="C9" i="7"/>
  <c r="C99" i="7" s="1"/>
  <c r="B9" i="7"/>
  <c r="B99" i="7" s="1"/>
  <c r="D99" i="7" s="1"/>
  <c r="G99" i="7" s="1"/>
  <c r="G157" i="6"/>
  <c r="D157" i="6"/>
  <c r="D156" i="6"/>
  <c r="G156" i="6" s="1"/>
  <c r="D155" i="6"/>
  <c r="G155" i="6" s="1"/>
  <c r="D154" i="6"/>
  <c r="G154" i="6" s="1"/>
  <c r="G153" i="6"/>
  <c r="D153" i="6"/>
  <c r="D152" i="6"/>
  <c r="D150" i="6" s="1"/>
  <c r="D151" i="6"/>
  <c r="G151" i="6" s="1"/>
  <c r="F150" i="6"/>
  <c r="E150" i="6"/>
  <c r="C150" i="6"/>
  <c r="B150" i="6"/>
  <c r="D149" i="6"/>
  <c r="G149" i="6" s="1"/>
  <c r="D148" i="6"/>
  <c r="G148" i="6" s="1"/>
  <c r="G147" i="6"/>
  <c r="D147" i="6"/>
  <c r="D146" i="6" s="1"/>
  <c r="F146" i="6"/>
  <c r="E146" i="6"/>
  <c r="C146" i="6"/>
  <c r="B146" i="6"/>
  <c r="G145" i="6"/>
  <c r="D145" i="6"/>
  <c r="D144" i="6"/>
  <c r="G144" i="6" s="1"/>
  <c r="D143" i="6"/>
  <c r="G143" i="6" s="1"/>
  <c r="D142" i="6"/>
  <c r="G142" i="6" s="1"/>
  <c r="G141" i="6"/>
  <c r="D141" i="6"/>
  <c r="D140" i="6"/>
  <c r="G140" i="6" s="1"/>
  <c r="D139" i="6"/>
  <c r="G139" i="6" s="1"/>
  <c r="D138" i="6"/>
  <c r="G138" i="6" s="1"/>
  <c r="G137" i="6" s="1"/>
  <c r="F137" i="6"/>
  <c r="E137" i="6"/>
  <c r="D137" i="6"/>
  <c r="C137" i="6"/>
  <c r="B137" i="6"/>
  <c r="D136" i="6"/>
  <c r="G136" i="6" s="1"/>
  <c r="G135" i="6"/>
  <c r="D135" i="6"/>
  <c r="D134" i="6"/>
  <c r="D133" i="6" s="1"/>
  <c r="F133" i="6"/>
  <c r="E133" i="6"/>
  <c r="C133" i="6"/>
  <c r="B133" i="6"/>
  <c r="D132" i="6"/>
  <c r="G132" i="6" s="1"/>
  <c r="D131" i="6"/>
  <c r="G131" i="6" s="1"/>
  <c r="D130" i="6"/>
  <c r="G130" i="6" s="1"/>
  <c r="G129" i="6"/>
  <c r="D129" i="6"/>
  <c r="D128" i="6"/>
  <c r="G128" i="6" s="1"/>
  <c r="D127" i="6"/>
  <c r="G127" i="6" s="1"/>
  <c r="D126" i="6"/>
  <c r="G126" i="6" s="1"/>
  <c r="G125" i="6"/>
  <c r="D125" i="6"/>
  <c r="D124" i="6"/>
  <c r="D123" i="6" s="1"/>
  <c r="F123" i="6"/>
  <c r="E123" i="6"/>
  <c r="C123" i="6"/>
  <c r="B123" i="6"/>
  <c r="D122" i="6"/>
  <c r="G122" i="6" s="1"/>
  <c r="D121" i="6"/>
  <c r="G121" i="6" s="1"/>
  <c r="D120" i="6"/>
  <c r="G120" i="6" s="1"/>
  <c r="G119" i="6"/>
  <c r="D119" i="6"/>
  <c r="D118" i="6"/>
  <c r="G118" i="6" s="1"/>
  <c r="D117" i="6"/>
  <c r="G117" i="6" s="1"/>
  <c r="D116" i="6"/>
  <c r="G116" i="6" s="1"/>
  <c r="G115" i="6"/>
  <c r="D115" i="6"/>
  <c r="D114" i="6"/>
  <c r="D113" i="6" s="1"/>
  <c r="F113" i="6"/>
  <c r="E113" i="6"/>
  <c r="C113" i="6"/>
  <c r="B113" i="6"/>
  <c r="D112" i="6"/>
  <c r="G112" i="6" s="1"/>
  <c r="D111" i="6"/>
  <c r="G111" i="6" s="1"/>
  <c r="D110" i="6"/>
  <c r="G110" i="6" s="1"/>
  <c r="G109" i="6"/>
  <c r="D109" i="6"/>
  <c r="D108" i="6"/>
  <c r="G108" i="6" s="1"/>
  <c r="D107" i="6"/>
  <c r="G107" i="6" s="1"/>
  <c r="D106" i="6"/>
  <c r="G106" i="6" s="1"/>
  <c r="G105" i="6"/>
  <c r="D105" i="6"/>
  <c r="D104" i="6"/>
  <c r="D103" i="6" s="1"/>
  <c r="F103" i="6"/>
  <c r="E103" i="6"/>
  <c r="C103" i="6"/>
  <c r="B103" i="6"/>
  <c r="D102" i="6"/>
  <c r="G102" i="6" s="1"/>
  <c r="D101" i="6"/>
  <c r="G101" i="6" s="1"/>
  <c r="D100" i="6"/>
  <c r="G100" i="6" s="1"/>
  <c r="G99" i="6"/>
  <c r="D99" i="6"/>
  <c r="D98" i="6"/>
  <c r="G98" i="6" s="1"/>
  <c r="D97" i="6"/>
  <c r="G97" i="6" s="1"/>
  <c r="D96" i="6"/>
  <c r="G96" i="6" s="1"/>
  <c r="G95" i="6"/>
  <c r="D95" i="6"/>
  <c r="D94" i="6"/>
  <c r="D93" i="6" s="1"/>
  <c r="F93" i="6"/>
  <c r="E93" i="6"/>
  <c r="C93" i="6"/>
  <c r="C84" i="6" s="1"/>
  <c r="B93" i="6"/>
  <c r="D92" i="6"/>
  <c r="G92" i="6" s="1"/>
  <c r="D91" i="6"/>
  <c r="G91" i="6" s="1"/>
  <c r="D90" i="6"/>
  <c r="G90" i="6" s="1"/>
  <c r="G89" i="6"/>
  <c r="D89" i="6"/>
  <c r="D88" i="6"/>
  <c r="G88" i="6" s="1"/>
  <c r="G87" i="6"/>
  <c r="D87" i="6"/>
  <c r="D86" i="6"/>
  <c r="G86" i="6" s="1"/>
  <c r="F85" i="6"/>
  <c r="E85" i="6"/>
  <c r="D85" i="6"/>
  <c r="C85" i="6"/>
  <c r="B85" i="6"/>
  <c r="F84" i="6"/>
  <c r="E84" i="6"/>
  <c r="B84" i="6"/>
  <c r="G82" i="6"/>
  <c r="D82" i="6"/>
  <c r="D81" i="6"/>
  <c r="G81" i="6" s="1"/>
  <c r="G80" i="6"/>
  <c r="D80" i="6"/>
  <c r="D79" i="6"/>
  <c r="G79" i="6" s="1"/>
  <c r="G78" i="6"/>
  <c r="D78" i="6"/>
  <c r="D77" i="6"/>
  <c r="D75" i="6" s="1"/>
  <c r="G76" i="6"/>
  <c r="D76" i="6"/>
  <c r="F75" i="6"/>
  <c r="E75" i="6"/>
  <c r="C75" i="6"/>
  <c r="B75" i="6"/>
  <c r="G74" i="6"/>
  <c r="D74" i="6"/>
  <c r="D73" i="6"/>
  <c r="D71" i="6" s="1"/>
  <c r="G72" i="6"/>
  <c r="D72" i="6"/>
  <c r="F71" i="6"/>
  <c r="E71" i="6"/>
  <c r="C71" i="6"/>
  <c r="B71" i="6"/>
  <c r="G70" i="6"/>
  <c r="D70" i="6"/>
  <c r="D69" i="6"/>
  <c r="G69" i="6" s="1"/>
  <c r="G68" i="6"/>
  <c r="D68" i="6"/>
  <c r="D67" i="6"/>
  <c r="G67" i="6" s="1"/>
  <c r="G66" i="6"/>
  <c r="D66" i="6"/>
  <c r="D65" i="6"/>
  <c r="G65" i="6" s="1"/>
  <c r="G64" i="6"/>
  <c r="D64" i="6"/>
  <c r="D63" i="6"/>
  <c r="D62" i="6" s="1"/>
  <c r="F62" i="6"/>
  <c r="E62" i="6"/>
  <c r="C62" i="6"/>
  <c r="B62" i="6"/>
  <c r="D61" i="6"/>
  <c r="G61" i="6" s="1"/>
  <c r="G60" i="6"/>
  <c r="D60" i="6"/>
  <c r="D59" i="6"/>
  <c r="G59" i="6" s="1"/>
  <c r="F58" i="6"/>
  <c r="E58" i="6"/>
  <c r="D58" i="6"/>
  <c r="C58" i="6"/>
  <c r="B58" i="6"/>
  <c r="D57" i="6"/>
  <c r="G57" i="6" s="1"/>
  <c r="G56" i="6"/>
  <c r="D56" i="6"/>
  <c r="D55" i="6"/>
  <c r="G55" i="6" s="1"/>
  <c r="G54" i="6"/>
  <c r="D54" i="6"/>
  <c r="D53" i="6"/>
  <c r="G53" i="6" s="1"/>
  <c r="G52" i="6"/>
  <c r="D52" i="6"/>
  <c r="D51" i="6"/>
  <c r="G51" i="6" s="1"/>
  <c r="G50" i="6"/>
  <c r="D50" i="6"/>
  <c r="D49" i="6"/>
  <c r="G49" i="6" s="1"/>
  <c r="F48" i="6"/>
  <c r="E48" i="6"/>
  <c r="D48" i="6"/>
  <c r="C48" i="6"/>
  <c r="B48" i="6"/>
  <c r="D47" i="6"/>
  <c r="G47" i="6" s="1"/>
  <c r="G46" i="6"/>
  <c r="D46" i="6"/>
  <c r="D45" i="6"/>
  <c r="G45" i="6" s="1"/>
  <c r="G44" i="6"/>
  <c r="D44" i="6"/>
  <c r="D43" i="6"/>
  <c r="G43" i="6" s="1"/>
  <c r="G42" i="6"/>
  <c r="D42" i="6"/>
  <c r="D41" i="6"/>
  <c r="G41" i="6" s="1"/>
  <c r="G40" i="6"/>
  <c r="D40" i="6"/>
  <c r="D39" i="6"/>
  <c r="G39" i="6" s="1"/>
  <c r="F38" i="6"/>
  <c r="E38" i="6"/>
  <c r="D38" i="6"/>
  <c r="C38" i="6"/>
  <c r="B38" i="6"/>
  <c r="D37" i="6"/>
  <c r="G37" i="6" s="1"/>
  <c r="G36" i="6"/>
  <c r="D36" i="6"/>
  <c r="D35" i="6"/>
  <c r="G35" i="6" s="1"/>
  <c r="G34" i="6"/>
  <c r="D34" i="6"/>
  <c r="D33" i="6"/>
  <c r="G33" i="6" s="1"/>
  <c r="G32" i="6"/>
  <c r="D32" i="6"/>
  <c r="D31" i="6"/>
  <c r="G31" i="6" s="1"/>
  <c r="G30" i="6"/>
  <c r="D30" i="6"/>
  <c r="D29" i="6"/>
  <c r="G29" i="6" s="1"/>
  <c r="F28" i="6"/>
  <c r="E28" i="6"/>
  <c r="D28" i="6"/>
  <c r="C28" i="6"/>
  <c r="B28" i="6"/>
  <c r="D27" i="6"/>
  <c r="G27" i="6" s="1"/>
  <c r="G26" i="6"/>
  <c r="D26" i="6"/>
  <c r="D25" i="6"/>
  <c r="G25" i="6" s="1"/>
  <c r="G24" i="6"/>
  <c r="D24" i="6"/>
  <c r="D23" i="6"/>
  <c r="G23" i="6" s="1"/>
  <c r="G22" i="6"/>
  <c r="D22" i="6"/>
  <c r="D21" i="6"/>
  <c r="G21" i="6" s="1"/>
  <c r="G20" i="6"/>
  <c r="D20" i="6"/>
  <c r="D19" i="6"/>
  <c r="G19" i="6" s="1"/>
  <c r="F18" i="6"/>
  <c r="E18" i="6"/>
  <c r="D18" i="6"/>
  <c r="C18" i="6"/>
  <c r="B18" i="6"/>
  <c r="D17" i="6"/>
  <c r="G17" i="6" s="1"/>
  <c r="G16" i="6"/>
  <c r="D16" i="6"/>
  <c r="D15" i="6"/>
  <c r="G15" i="6" s="1"/>
  <c r="G14" i="6"/>
  <c r="D14" i="6"/>
  <c r="D13" i="6"/>
  <c r="G13" i="6" s="1"/>
  <c r="G12" i="6"/>
  <c r="D12" i="6"/>
  <c r="D11" i="6"/>
  <c r="D10" i="6" s="1"/>
  <c r="D9" i="6" s="1"/>
  <c r="F10" i="6"/>
  <c r="E10" i="6"/>
  <c r="E9" i="6" s="1"/>
  <c r="E159" i="6" s="1"/>
  <c r="C10" i="6"/>
  <c r="C9" i="6" s="1"/>
  <c r="C159" i="6" s="1"/>
  <c r="B10" i="6"/>
  <c r="F9" i="6"/>
  <c r="F159" i="6" s="1"/>
  <c r="B9" i="6"/>
  <c r="B159" i="6" s="1"/>
  <c r="G9" i="9" l="1"/>
  <c r="G28" i="9"/>
  <c r="G22" i="9"/>
  <c r="G25" i="9"/>
  <c r="G24" i="9" s="1"/>
  <c r="D12" i="9"/>
  <c r="D9" i="9" s="1"/>
  <c r="D33" i="9" s="1"/>
  <c r="D9" i="8"/>
  <c r="D77" i="8" s="1"/>
  <c r="F77" i="8"/>
  <c r="G44" i="8"/>
  <c r="C77" i="8"/>
  <c r="G61" i="8"/>
  <c r="G37" i="8"/>
  <c r="G10" i="8"/>
  <c r="G27" i="8"/>
  <c r="G23" i="8"/>
  <c r="G19" i="8" s="1"/>
  <c r="G48" i="8"/>
  <c r="G54" i="8"/>
  <c r="G53" i="8" s="1"/>
  <c r="D27" i="8"/>
  <c r="D37" i="8"/>
  <c r="G9" i="7"/>
  <c r="G57" i="7"/>
  <c r="G55" i="7" s="1"/>
  <c r="D9" i="7"/>
  <c r="D84" i="6"/>
  <c r="D159" i="6" s="1"/>
  <c r="G28" i="6"/>
  <c r="G38" i="6"/>
  <c r="G85" i="6"/>
  <c r="G150" i="6"/>
  <c r="G146" i="6"/>
  <c r="G48" i="6"/>
  <c r="G18" i="6"/>
  <c r="G58" i="6"/>
  <c r="G11" i="6"/>
  <c r="G10" i="6" s="1"/>
  <c r="G63" i="6"/>
  <c r="G62" i="6" s="1"/>
  <c r="G73" i="6"/>
  <c r="G71" i="6" s="1"/>
  <c r="G94" i="6"/>
  <c r="G93" i="6" s="1"/>
  <c r="G104" i="6"/>
  <c r="G103" i="6" s="1"/>
  <c r="G114" i="6"/>
  <c r="G113" i="6" s="1"/>
  <c r="G124" i="6"/>
  <c r="G123" i="6" s="1"/>
  <c r="G134" i="6"/>
  <c r="G133" i="6" s="1"/>
  <c r="G152" i="6"/>
  <c r="G77" i="6"/>
  <c r="G75" i="6" s="1"/>
  <c r="G21" i="9" l="1"/>
  <c r="G33" i="9" s="1"/>
  <c r="G9" i="8"/>
  <c r="G43" i="8"/>
  <c r="G9" i="6"/>
  <c r="G159" i="6" s="1"/>
  <c r="G84" i="6"/>
  <c r="G77" i="8" l="1"/>
  <c r="G78" i="5" l="1"/>
  <c r="D78" i="5"/>
  <c r="F75" i="5"/>
  <c r="E75" i="5"/>
  <c r="C75" i="5"/>
  <c r="B75" i="5"/>
  <c r="G74" i="5"/>
  <c r="D74" i="5"/>
  <c r="G73" i="5"/>
  <c r="G75" i="5" s="1"/>
  <c r="D73" i="5"/>
  <c r="D75" i="5" s="1"/>
  <c r="G68" i="5"/>
  <c r="D68" i="5"/>
  <c r="D67" i="5" s="1"/>
  <c r="G67" i="5"/>
  <c r="F67" i="5"/>
  <c r="E67" i="5"/>
  <c r="C67" i="5"/>
  <c r="B67" i="5"/>
  <c r="E65" i="5"/>
  <c r="G63" i="5"/>
  <c r="D63" i="5"/>
  <c r="G62" i="5"/>
  <c r="D62" i="5"/>
  <c r="G61" i="5"/>
  <c r="D61" i="5"/>
  <c r="G60" i="5"/>
  <c r="D60" i="5"/>
  <c r="F59" i="5"/>
  <c r="F65" i="5" s="1"/>
  <c r="E59" i="5"/>
  <c r="D59" i="5"/>
  <c r="C59" i="5"/>
  <c r="B59" i="5"/>
  <c r="G58" i="5"/>
  <c r="D58" i="5"/>
  <c r="G57" i="5"/>
  <c r="D57" i="5"/>
  <c r="G56" i="5"/>
  <c r="D56" i="5"/>
  <c r="G55" i="5"/>
  <c r="D55" i="5"/>
  <c r="F54" i="5"/>
  <c r="G54" i="5" s="1"/>
  <c r="E54" i="5"/>
  <c r="D54" i="5"/>
  <c r="C54" i="5"/>
  <c r="B54" i="5"/>
  <c r="G53" i="5"/>
  <c r="D53" i="5"/>
  <c r="G52" i="5"/>
  <c r="D52" i="5"/>
  <c r="G51" i="5"/>
  <c r="D51" i="5"/>
  <c r="G50" i="5"/>
  <c r="D50" i="5"/>
  <c r="G49" i="5"/>
  <c r="D49" i="5"/>
  <c r="G48" i="5"/>
  <c r="D48" i="5"/>
  <c r="G47" i="5"/>
  <c r="D47" i="5"/>
  <c r="G46" i="5"/>
  <c r="D46" i="5"/>
  <c r="D45" i="5" s="1"/>
  <c r="D65" i="5" s="1"/>
  <c r="G45" i="5"/>
  <c r="F45" i="5"/>
  <c r="E45" i="5"/>
  <c r="C45" i="5"/>
  <c r="C65" i="5" s="1"/>
  <c r="B45" i="5"/>
  <c r="B65" i="5" s="1"/>
  <c r="G39" i="5"/>
  <c r="D39" i="5"/>
  <c r="G38" i="5"/>
  <c r="D38" i="5"/>
  <c r="D37" i="5" s="1"/>
  <c r="G37" i="5"/>
  <c r="F37" i="5"/>
  <c r="E37" i="5"/>
  <c r="C37" i="5"/>
  <c r="B37" i="5"/>
  <c r="G36" i="5"/>
  <c r="D36" i="5"/>
  <c r="G35" i="5"/>
  <c r="F35" i="5"/>
  <c r="E35" i="5"/>
  <c r="C35" i="5"/>
  <c r="D35" i="5" s="1"/>
  <c r="B35" i="5"/>
  <c r="G34" i="5"/>
  <c r="D34" i="5"/>
  <c r="G33" i="5"/>
  <c r="D33" i="5"/>
  <c r="G32" i="5"/>
  <c r="D32" i="5"/>
  <c r="G31" i="5"/>
  <c r="D31" i="5"/>
  <c r="G30" i="5"/>
  <c r="D30" i="5"/>
  <c r="G29" i="5"/>
  <c r="D29" i="5"/>
  <c r="D28" i="5" s="1"/>
  <c r="F28" i="5"/>
  <c r="G28" i="5" s="1"/>
  <c r="E28" i="5"/>
  <c r="C28" i="5"/>
  <c r="B28" i="5"/>
  <c r="G27" i="5"/>
  <c r="D27" i="5"/>
  <c r="G26" i="5"/>
  <c r="D26" i="5"/>
  <c r="G25" i="5"/>
  <c r="D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D17" i="5"/>
  <c r="D16" i="5" s="1"/>
  <c r="F16" i="5"/>
  <c r="G16" i="5" s="1"/>
  <c r="E16" i="5"/>
  <c r="E41" i="5" s="1"/>
  <c r="E70" i="5" s="1"/>
  <c r="C16" i="5"/>
  <c r="C41" i="5" s="1"/>
  <c r="C70" i="5" s="1"/>
  <c r="B16" i="5"/>
  <c r="B41" i="5" s="1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D41" i="5" s="1"/>
  <c r="D70" i="5" s="1"/>
  <c r="G41" i="5" l="1"/>
  <c r="G70" i="5" s="1"/>
  <c r="B70" i="5"/>
  <c r="G65" i="5"/>
  <c r="F41" i="5"/>
  <c r="G59" i="5"/>
  <c r="G42" i="5" l="1"/>
  <c r="F70" i="5"/>
  <c r="B8" i="4" l="1"/>
  <c r="C8" i="4"/>
  <c r="D8" i="4"/>
  <c r="D21" i="4" s="1"/>
  <c r="D23" i="4" s="1"/>
  <c r="D25" i="4" s="1"/>
  <c r="D33" i="4" s="1"/>
  <c r="B13" i="4"/>
  <c r="C13" i="4"/>
  <c r="D13" i="4"/>
  <c r="C17" i="4"/>
  <c r="D17" i="4"/>
  <c r="B21" i="4"/>
  <c r="B23" i="4" s="1"/>
  <c r="B25" i="4" s="1"/>
  <c r="B33" i="4" s="1"/>
  <c r="C21" i="4"/>
  <c r="C23" i="4" s="1"/>
  <c r="C25" i="4" s="1"/>
  <c r="C33" i="4" s="1"/>
  <c r="B29" i="4"/>
  <c r="C29" i="4"/>
  <c r="D29" i="4"/>
  <c r="B37" i="4"/>
  <c r="C37" i="4"/>
  <c r="D37" i="4"/>
  <c r="D44" i="4" s="1"/>
  <c r="B40" i="4"/>
  <c r="B44" i="4" s="1"/>
  <c r="C40" i="4"/>
  <c r="D40" i="4"/>
  <c r="C44" i="4"/>
  <c r="B49" i="4"/>
  <c r="B57" i="4" s="1"/>
  <c r="B59" i="4" s="1"/>
  <c r="C49" i="4"/>
  <c r="C57" i="4" s="1"/>
  <c r="C59" i="4" s="1"/>
  <c r="D49" i="4"/>
  <c r="D57" i="4" s="1"/>
  <c r="D59" i="4" s="1"/>
  <c r="B64" i="4"/>
  <c r="B72" i="4" s="1"/>
  <c r="B74" i="4" s="1"/>
  <c r="C64" i="4"/>
  <c r="C72" i="4" s="1"/>
  <c r="C74" i="4" s="1"/>
  <c r="D64" i="4"/>
  <c r="D72" i="4"/>
  <c r="D74" i="4"/>
  <c r="J20" i="3" l="1"/>
  <c r="H20" i="3"/>
  <c r="G20" i="3"/>
  <c r="K14" i="3"/>
  <c r="J14" i="3"/>
  <c r="I14" i="3"/>
  <c r="H14" i="3"/>
  <c r="G14" i="3"/>
  <c r="E14" i="3"/>
  <c r="K8" i="3"/>
  <c r="K20" i="3" s="1"/>
  <c r="J8" i="3"/>
  <c r="I8" i="3"/>
  <c r="I20" i="3" s="1"/>
  <c r="H8" i="3"/>
  <c r="G8" i="3"/>
  <c r="E8" i="3"/>
  <c r="E20" i="3" s="1"/>
  <c r="F41" i="2" l="1"/>
  <c r="E41" i="2"/>
  <c r="D41" i="2"/>
  <c r="C41" i="2"/>
  <c r="B41" i="2"/>
  <c r="F30" i="2"/>
  <c r="F29" i="2"/>
  <c r="F28" i="2"/>
  <c r="H27" i="2"/>
  <c r="G27" i="2"/>
  <c r="F27" i="2"/>
  <c r="E27" i="2"/>
  <c r="D27" i="2"/>
  <c r="C27" i="2"/>
  <c r="B27" i="2"/>
  <c r="F25" i="2"/>
  <c r="F24" i="2"/>
  <c r="F23" i="2"/>
  <c r="H22" i="2"/>
  <c r="G22" i="2"/>
  <c r="F22" i="2"/>
  <c r="E22" i="2"/>
  <c r="D22" i="2"/>
  <c r="C22" i="2"/>
  <c r="B22" i="2"/>
  <c r="E20" i="2"/>
  <c r="F16" i="2"/>
  <c r="F15" i="2"/>
  <c r="F14" i="2"/>
  <c r="H13" i="2"/>
  <c r="G13" i="2"/>
  <c r="E13" i="2"/>
  <c r="D13" i="2"/>
  <c r="C13" i="2"/>
  <c r="B13" i="2"/>
  <c r="F13" i="2" s="1"/>
  <c r="F12" i="2"/>
  <c r="F11" i="2"/>
  <c r="H9" i="2"/>
  <c r="G9" i="2"/>
  <c r="E9" i="2"/>
  <c r="D9" i="2"/>
  <c r="D8" i="2" s="1"/>
  <c r="D20" i="2" s="1"/>
  <c r="C9" i="2"/>
  <c r="C8" i="2" s="1"/>
  <c r="C20" i="2" s="1"/>
  <c r="B9" i="2"/>
  <c r="F9" i="2" s="1"/>
  <c r="H8" i="2"/>
  <c r="H20" i="2" s="1"/>
  <c r="G8" i="2"/>
  <c r="G20" i="2" s="1"/>
  <c r="E8" i="2"/>
  <c r="F8" i="2" l="1"/>
  <c r="F20" i="2" s="1"/>
  <c r="B8" i="2"/>
  <c r="B20" i="2" s="1"/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<sst xmlns="http://schemas.openxmlformats.org/spreadsheetml/2006/main" count="983" uniqueCount="732">
  <si>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</si>
  <si>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</si>
  <si>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</si>
  <si>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</si>
  <si>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</si>
  <si>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</si>
  <si>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</si>
  <si>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</si>
  <si>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</si>
  <si>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</si>
  <si>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</si>
  <si>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</si>
  <si>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</si>
  <si>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</si>
  <si>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</si>
  <si>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</si>
  <si>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</si>
  <si>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</si>
  <si>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</si>
  <si>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</si>
  <si>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</si>
  <si>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</si>
  <si>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</si>
  <si>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</si>
  <si>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</si>
  <si>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</si>
  <si>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</si>
  <si>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</si>
  <si>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</si>
  <si>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</si>
  <si>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</si>
  <si>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</si>
  <si>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</si>
  <si>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</si>
  <si>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</si>
  <si>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</si>
  <si>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</si>
  <si>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</si>
  <si>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</si>
  <si>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</si>
  <si>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</si>
  <si>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</si>
  <si>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</si>
  <si>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</si>
  <si>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</si>
  <si>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</si>
  <si>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</si>
  <si>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</si>
  <si>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</si>
  <si>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</si>
  <si>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</si>
  <si>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</si>
  <si>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</si>
  <si>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</si>
  <si>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</si>
  <si>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</si>
  <si>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</si>
  <si>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</si>
  <si>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</si>
  <si>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</si>
  <si>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</si>
  <si>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</si>
  <si>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</si>
  <si>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</si>
  <si>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</si>
  <si>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</si>
  <si>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</si>
  <si>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</si>
  <si>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</si>
  <si>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</si>
  <si>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</si>
  <si>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</si>
  <si>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</si>
  <si>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</si>
  <si>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</si>
  <si>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</si>
  <si>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</si>
  <si>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</si>
  <si>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</si>
  <si>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</si>
  <si>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</si>
  <si>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</si>
  <si>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</si>
  <si>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</si>
  <si>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</si>
  <si>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</si>
  <si>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</si>
  <si>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</si>
  <si>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</si>
  <si>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</si>
  <si>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</si>
  <si>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</si>
  <si>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</si>
  <si>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</si>
  <si>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</si>
  <si>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</si>
  <si>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</si>
  <si>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</si>
  <si>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</si>
  <si>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</si>
  <si>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</si>
  <si>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</si>
  <si>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</si>
  <si>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</si>
  <si>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</si>
  <si>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</si>
  <si>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</si>
  <si>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</si>
  <si>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</si>
  <si>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</si>
  <si>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</si>
  <si>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</si>
  <si>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</si>
  <si>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</si>
  <si>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</si>
  <si>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</si>
  <si>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</si>
  <si>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</si>
  <si>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</si>
  <si>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</si>
  <si>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</si>
  <si>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</si>
  <si>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San Francisco del Rincón</t>
  </si>
  <si>
    <t>al 31 de Diciembre de 2022 y al 31 de Marzo de 2023</t>
  </si>
  <si>
    <t>Formato 2 Informe Analítico de la Deuda Pública y Otros Pasivos - LDF</t>
  </si>
  <si>
    <t>Informe Analítico de la Deuda Pública y Otros Pasivos - LDF</t>
  </si>
  <si>
    <t>Al 31 de Diciembre de 2022 y al 31 de Marzo de 2023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</si>
  <si>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</si>
  <si>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</si>
  <si>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</si>
  <si>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</si>
  <si>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</si>
  <si>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</si>
  <si>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</si>
  <si>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</si>
  <si>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</si>
  <si>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</si>
  <si>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</si>
  <si>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</si>
  <si>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</si>
  <si>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</si>
  <si>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</si>
  <si>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</si>
  <si>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</si>
  <si>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</si>
  <si>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</si>
  <si>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</si>
  <si>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</si>
  <si>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</si>
  <si>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</si>
  <si>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</si>
  <si>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</si>
  <si>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</si>
  <si>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</si>
  <si>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</si>
  <si>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</si>
  <si>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</si>
  <si>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</si>
  <si>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</si>
  <si>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</si>
  <si>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</si>
  <si>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</si>
  <si>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</si>
  <si>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</si>
  <si>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</si>
  <si>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</si>
  <si>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</si>
  <si>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</si>
  <si>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01 de Enero al 31 de Marzo de 2023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</si>
  <si>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</si>
  <si>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</si>
  <si>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</si>
  <si>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</si>
  <si>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</si>
  <si>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</si>
  <si>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</si>
  <si>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</si>
  <si>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</si>
  <si>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</si>
  <si>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</si>
  <si>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</si>
  <si>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</si>
  <si>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</si>
  <si>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</si>
  <si>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</si>
  <si>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</si>
  <si>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</si>
  <si>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</si>
  <si>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</si>
  <si>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</si>
  <si>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</si>
  <si>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VIII. Balance Presupuestario de Recursos Etiquetados sin Financiamiento Neto (VIII = VII – A3.2)</t>
  </si>
  <si>
    <t>VII. Balance Presupuestario de Recursos Etiquetados 
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</si>
  <si>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</si>
  <si>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</si>
  <si>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</si>
  <si>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</si>
  <si>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</si>
  <si>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</si>
  <si>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
Pagado</t>
  </si>
  <si>
    <t>Devengado</t>
  </si>
  <si>
    <t>Estimado/
Aprobado</t>
  </si>
  <si>
    <t>Concepto</t>
  </si>
  <si>
    <t>VI. Balance Presupuestario de Recursos Disponibles sin Financiamiento Neto (VI = V – A3.1)</t>
  </si>
  <si>
    <t>V. Balance Presupuestario de Recursos Disponibles 
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</si>
  <si>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</si>
  <si>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</si>
  <si>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</si>
  <si>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</si>
  <si>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</si>
  <si>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</si>
  <si>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</si>
  <si>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</si>
  <si>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</si>
  <si>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</si>
  <si>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</si>
  <si>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</si>
  <si>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</si>
  <si>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</si>
  <si>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</si>
  <si>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</si>
  <si>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</si>
  <si>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</si>
  <si>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</si>
  <si>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</si>
  <si>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B. Egresos Presupuestarios1 (B = B1+B2)</t>
  </si>
  <si>
    <t>A3. Financiamiento Neto</t>
  </si>
  <si>
    <t>A1. Ingresos de Libre Disposición</t>
  </si>
  <si>
    <t>A. Ingresos Totales (A = A1+A2+A3)</t>
  </si>
  <si>
    <t>Estimado/
Aprobado (d)</t>
  </si>
  <si>
    <t>Balance Presupuestario - LDF</t>
  </si>
  <si>
    <t>Formato 4 Balance Presupuestario - LDF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</si>
  <si>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</si>
  <si>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</si>
  <si>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</si>
  <si>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</si>
  <si>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</si>
  <si>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</si>
  <si>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</si>
  <si>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</si>
  <si>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</si>
  <si>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</si>
  <si>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</si>
  <si>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</si>
  <si>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</si>
  <si>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</si>
  <si>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</si>
  <si>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</si>
  <si>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</si>
  <si>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</si>
  <si>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</si>
  <si>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</si>
  <si>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</si>
  <si>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</si>
  <si>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</si>
  <si>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</si>
  <si>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</si>
  <si>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</si>
  <si>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</si>
  <si>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</si>
  <si>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</si>
  <si>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</si>
  <si>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</si>
  <si>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</si>
  <si>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</si>
  <si>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</si>
  <si>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</si>
  <si>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</si>
  <si>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</si>
  <si>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</si>
  <si>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</si>
  <si>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</si>
  <si>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</si>
  <si>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</si>
  <si>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</si>
  <si>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</si>
  <si>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</si>
  <si>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</si>
  <si>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</si>
  <si>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</si>
  <si>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</si>
  <si>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</si>
  <si>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</si>
  <si>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</si>
  <si>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</si>
  <si>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</si>
  <si>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</si>
  <si>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</si>
  <si>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</si>
  <si>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</si>
  <si>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</si>
  <si>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</si>
  <si>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</si>
  <si>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</si>
  <si>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</si>
  <si>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</si>
  <si>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</si>
  <si>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</si>
  <si>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</si>
  <si>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</si>
  <si>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</si>
  <si>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</si>
  <si>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</si>
  <si>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</si>
  <si>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</si>
  <si>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</si>
  <si>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</si>
  <si>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</si>
  <si>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</si>
  <si>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</si>
  <si>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</si>
  <si>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</si>
  <si>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</si>
  <si>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</si>
  <si>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</si>
  <si>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</si>
  <si>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</si>
  <si>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</si>
  <si>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</si>
  <si>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</si>
  <si>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</si>
  <si>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</si>
  <si>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</si>
  <si>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</si>
  <si>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</si>
  <si>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</si>
  <si>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</si>
  <si>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</si>
  <si>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</si>
  <si>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</si>
  <si>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</si>
  <si>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</si>
  <si>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</si>
  <si>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</si>
  <si>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</si>
  <si>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</si>
  <si>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</si>
  <si>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</si>
  <si>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</si>
  <si>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</si>
  <si>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</si>
  <si>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</si>
  <si>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</si>
  <si>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</si>
  <si>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</si>
  <si>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</si>
  <si>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</si>
  <si>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</si>
  <si>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</si>
  <si>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</si>
  <si>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</si>
  <si>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</si>
  <si>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</si>
  <si>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</si>
  <si>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</si>
  <si>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</si>
  <si>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</si>
  <si>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</si>
  <si>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</si>
  <si>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</si>
  <si>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</si>
  <si>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</si>
  <si>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</si>
  <si>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</si>
  <si>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</si>
  <si>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</si>
  <si>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</si>
  <si>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</si>
  <si>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</si>
  <si>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</si>
  <si>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</si>
  <si>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</si>
  <si>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</si>
  <si>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</si>
  <si>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</si>
  <si>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</si>
  <si>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</si>
  <si>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</si>
  <si>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</si>
  <si>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</si>
  <si>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47N</t>
  </si>
  <si>
    <t>d8) Donativos</t>
  </si>
  <si>
    <t>48N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</si>
  <si>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</si>
  <si>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</si>
  <si>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</si>
  <si>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</si>
  <si>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</si>
  <si>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</si>
  <si>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</si>
  <si>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</si>
  <si>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</si>
  <si>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</si>
  <si>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</si>
  <si>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</si>
  <si>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</si>
  <si>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</si>
  <si>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</si>
  <si>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</si>
  <si>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</si>
  <si>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</si>
  <si>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</si>
  <si>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</si>
  <si>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</si>
  <si>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</si>
  <si>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</si>
  <si>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</si>
  <si>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</si>
  <si>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</si>
  <si>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</si>
  <si>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</si>
  <si>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</si>
  <si>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</si>
  <si>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</si>
  <si>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</si>
  <si>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</si>
  <si>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</si>
  <si>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</si>
  <si>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</si>
  <si>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</si>
  <si>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</si>
  <si>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</si>
  <si>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</si>
  <si>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</si>
  <si>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</si>
  <si>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</si>
  <si>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</si>
  <si>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</si>
  <si>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</si>
  <si>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</si>
  <si>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</si>
  <si>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</si>
  <si>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</si>
  <si>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</si>
  <si>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</si>
  <si>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</si>
  <si>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</si>
  <si>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</si>
  <si>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</si>
  <si>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</si>
  <si>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</si>
  <si>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</si>
  <si>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</si>
  <si>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</si>
  <si>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</si>
  <si>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</si>
  <si>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</si>
  <si>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</si>
  <si>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</si>
  <si>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</si>
  <si>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</si>
  <si>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</si>
  <si>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</si>
  <si>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</si>
  <si>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</si>
  <si>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</si>
  <si>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</si>
  <si>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</si>
  <si>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</si>
  <si>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</si>
  <si>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</si>
  <si>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</si>
  <si>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</si>
  <si>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</si>
  <si>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</si>
  <si>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</si>
  <si>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</si>
  <si>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</si>
  <si>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</si>
  <si>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</si>
  <si>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</si>
  <si>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</si>
  <si>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</si>
  <si>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</si>
  <si>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</si>
  <si>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</si>
  <si>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</si>
  <si>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</si>
  <si>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</si>
  <si>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</si>
  <si>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</si>
  <si>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</si>
  <si>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</si>
  <si>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</si>
  <si>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</si>
  <si>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</si>
  <si>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</si>
  <si>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</si>
  <si>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</si>
  <si>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</si>
  <si>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</si>
  <si>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</si>
  <si>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</si>
  <si>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</si>
  <si>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</si>
  <si>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</si>
  <si>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</si>
  <si>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</si>
  <si>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</si>
  <si>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</si>
  <si>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</si>
  <si>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</si>
  <si>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</si>
  <si>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</si>
  <si>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</si>
  <si>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</si>
  <si>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</si>
  <si>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</si>
  <si>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</si>
  <si>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</si>
  <si>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</si>
  <si>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</si>
  <si>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</si>
  <si>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</si>
  <si>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</si>
  <si>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</si>
  <si>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</si>
  <si>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31111M300030000 PRESIDENTE DEL H. AYUNTAMIENTO</t>
  </si>
  <si>
    <t>31111M300040000 PRESIDENCIA MUNICIPAL</t>
  </si>
  <si>
    <t>31111M300060000 DIRECCION DE DESARROLLO INSTITUCIONAL</t>
  </si>
  <si>
    <t>31111M300070000 DIR DE REGLAMENTOS, FISCALIZACION Y CTRL</t>
  </si>
  <si>
    <t>31111M300080000 DIRECCION DE COMUNICACION SOC RRPP EVENT</t>
  </si>
  <si>
    <t>31111M300090100 SECRETARIA DEL H. AYUNTAMIENTO</t>
  </si>
  <si>
    <t>31111M300090200 SINDICO DEL H. AYUNTAMIENTO</t>
  </si>
  <si>
    <t>31111M300090300 REGIDORES DEL H. AYUNTAMIENTO</t>
  </si>
  <si>
    <t>31111M300100000 DIRECCION DE JURIDICO</t>
  </si>
  <si>
    <t>31111M300110000 COORDINACION DE ATENCION A LA JUVENTUD</t>
  </si>
  <si>
    <t>31111M300120000 DIRECCION DE ARCHIVO GENERAL DEL MUNICIP</t>
  </si>
  <si>
    <t>31111M300130100 MUSEO DE LA CIUDAD</t>
  </si>
  <si>
    <t>31111M300130200 TEATRO DE LA CIUDAD</t>
  </si>
  <si>
    <t>31111M300140000 TESORERIA</t>
  </si>
  <si>
    <t>31111M300150000 DIRECCION DE IMPUESTO INMOBILIARIOS Y CA</t>
  </si>
  <si>
    <t>31111M300160100 COORDINACION DE DESARROLLO SOCIAL</t>
  </si>
  <si>
    <t>31111M300160200 COORDINACION DE DESARROLLO RURAL</t>
  </si>
  <si>
    <t>31111M300170000 CONTRALORIA</t>
  </si>
  <si>
    <t>31111M300180000 SECRETARIA PARTICULAR</t>
  </si>
  <si>
    <t>31111M300200000 DIRECCION DE INNOVACION DIGITAL</t>
  </si>
  <si>
    <t>31111M300210000 DIRECCION DE PROTECCION CIVIL</t>
  </si>
  <si>
    <t>31111M300220000 DIRECCION DE ADQUISICIONES</t>
  </si>
  <si>
    <t>31111M300230000 DIRECCION SEG CIUDADANA, TRANSITO Y VIAL</t>
  </si>
  <si>
    <t>31111M300240100 TRANSPORTE MUNICIPAL</t>
  </si>
  <si>
    <t>31111M300250000 DIRECCION DES URBANO Y ORDENAMIENTO TERR</t>
  </si>
  <si>
    <t>31111M300260000 DIRECCION DE MEDIO AMBIENTE Y ECOLOGIA</t>
  </si>
  <si>
    <t>31111M300270100 DIRECCION DE INFRAESTRUCTURA</t>
  </si>
  <si>
    <t>31111M300270200 OBRAS PUBLICAS (INVERSION)</t>
  </si>
  <si>
    <t>31111M300280000 DIRECCION DE CULTURA E IDENTIDAD</t>
  </si>
  <si>
    <t>31111M300290000 ADMINISTRACION DEL MERCADO</t>
  </si>
  <si>
    <t>31111M300310000 ADMINISTRACION DE PANTEONES</t>
  </si>
  <si>
    <t>31111M300320100 SERVICIOS PUBLICOS</t>
  </si>
  <si>
    <t>31111M300320200 SERVICIO DE LIMPIA</t>
  </si>
  <si>
    <t>31111M300320300 PARQUES Y JARDINES</t>
  </si>
  <si>
    <t>31111M300320400 ALUMBRADO PUBLICO</t>
  </si>
  <si>
    <t>31111M300320500 TALLER DE MANTENIMIENTO</t>
  </si>
  <si>
    <t>31111M300330100 EDUCACION</t>
  </si>
  <si>
    <t>31111M300330200 BIBLIOTECA</t>
  </si>
  <si>
    <t>31111M300340100 ECONOMIA</t>
  </si>
  <si>
    <t>31111M300340200 TURISMO</t>
  </si>
  <si>
    <t>31111M300350000 JUZGADO ADMINISTRATIVO</t>
  </si>
  <si>
    <t>31111M300360000 DIRECCION DE SALUD</t>
  </si>
  <si>
    <t>31111M300370100 RASTRO</t>
  </si>
  <si>
    <t>31111M300370200 CONTROL CANINO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</si>
  <si>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</si>
  <si>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</si>
  <si>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</si>
  <si>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</si>
  <si>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</si>
  <si>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</si>
  <si>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</si>
  <si>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</si>
  <si>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</si>
  <si>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</si>
  <si>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</si>
  <si>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</si>
  <si>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</si>
  <si>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</si>
  <si>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</si>
  <si>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</si>
  <si>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</si>
  <si>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</si>
  <si>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</si>
  <si>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</si>
  <si>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</si>
  <si>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</si>
  <si>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</si>
  <si>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</si>
  <si>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</si>
  <si>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</si>
  <si>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</si>
  <si>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</si>
  <si>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</si>
  <si>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</si>
  <si>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</si>
  <si>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</si>
  <si>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</si>
  <si>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</si>
  <si>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</si>
  <si>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</si>
  <si>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</si>
  <si>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</si>
  <si>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</si>
  <si>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</si>
  <si>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</si>
  <si>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</si>
  <si>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</si>
  <si>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</si>
  <si>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</si>
  <si>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</si>
  <si>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</si>
  <si>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</si>
  <si>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</si>
  <si>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</si>
  <si>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</si>
  <si>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</si>
  <si>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</si>
  <si>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</si>
  <si>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</si>
  <si>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</si>
  <si>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</si>
  <si>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</si>
  <si>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</si>
  <si>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</si>
  <si>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</si>
  <si>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</si>
  <si>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</si>
  <si>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</si>
  <si>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</si>
  <si>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</si>
  <si>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</si>
  <si>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</si>
  <si>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</si>
  <si>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</si>
  <si>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</si>
  <si>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</si>
  <si>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</si>
  <si>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</si>
  <si>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</si>
  <si>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</si>
  <si>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</si>
  <si>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</si>
  <si>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</si>
  <si>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</si>
  <si>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</si>
  <si>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</si>
  <si>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</si>
  <si>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</si>
  <si>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</si>
  <si>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</si>
  <si>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</si>
  <si>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</si>
  <si>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</si>
  <si>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</si>
  <si>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</si>
  <si>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</si>
  <si>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</si>
  <si>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</si>
  <si>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</si>
  <si>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</si>
  <si>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</si>
  <si>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</si>
  <si>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</si>
  <si>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</si>
  <si>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</si>
  <si>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</si>
  <si>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</si>
  <si>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</si>
  <si>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</si>
  <si>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</si>
  <si>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</si>
  <si>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</si>
  <si>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</si>
  <si>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</si>
  <si>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</si>
  <si>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</si>
  <si>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</si>
  <si>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</si>
  <si>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</si>
  <si>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Municipio de San Francisco del Rincón, Gobierno del Estado de Guanajuato</t>
  </si>
  <si>
    <t>Proyecciones de Ingresos - LDF</t>
  </si>
  <si>
    <t>(CIFRAS NOMINALES)</t>
  </si>
  <si>
    <t>Concepto (b)</t>
  </si>
  <si>
    <t>2024 (d)</t>
  </si>
  <si>
    <t>2025 (d)</t>
  </si>
  <si>
    <t>2026 (d)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</si>
  <si>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</si>
  <si>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</si>
  <si>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</si>
  <si>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</si>
  <si>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</si>
  <si>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</si>
  <si>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</si>
  <si>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</si>
  <si>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</si>
  <si>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</si>
  <si>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</si>
  <si>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</si>
  <si>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</si>
  <si>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</si>
  <si>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</si>
  <si>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c) Resultados de Ingresos - LDF</t>
  </si>
  <si>
    <t>Resultados de Ingresos - LDF</t>
  </si>
  <si>
    <t>2016 ¹ (c)</t>
  </si>
  <si>
    <t>2017 ¹ (c)</t>
  </si>
  <si>
    <t>2018 ¹ (c)</t>
  </si>
  <si>
    <t>2019 ¹ (c)</t>
  </si>
  <si>
    <t>2020 ¹ (c)</t>
  </si>
  <si>
    <t>2021 ¹ (c)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</si>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</sst>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11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43" fontId="0" fillId="0" borderId="12" xfId="1" applyFont="1" applyFill="1" applyBorder="1" applyAlignment="1">
      <alignment horizontal="right"/>
    </xf>
    <xf numFmtId="43" fontId="0" fillId="2" borderId="14" xfId="1" applyFont="1" applyFill="1" applyBorder="1" applyAlignment="1">
      <alignment horizontal="right"/>
    </xf>
    <xf numFmtId="43" fontId="0" fillId="0" borderId="12" xfId="1" applyFont="1" applyBorder="1" applyAlignment="1">
      <alignment horizontal="right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3" fontId="0" fillId="0" borderId="13" xfId="1" applyFont="1" applyFill="1" applyBorder="1" applyAlignment="1">
      <alignment horizontal="right"/>
    </xf>
    <xf numFmtId="0" fontId="0" fillId="0" borderId="12" xfId="0" applyBorder="1"/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0" borderId="13" xfId="0" applyFont="1" applyBorder="1"/>
    <xf numFmtId="0" fontId="2" fillId="0" borderId="0" xfId="0" applyFont="1" applyBorder="1" applyAlignment="1">
      <alignment vertical="center"/>
    </xf>
    <xf numFmtId="0" fontId="0" fillId="0" borderId="12" xfId="0" applyBorder="1" applyAlignment="1">
      <alignment horizontal="left" indent="3"/>
    </xf>
    <xf numFmtId="0" fontId="0" fillId="2" borderId="14" xfId="0" applyFill="1" applyBorder="1" applyAlignment="1">
      <alignment vertical="center"/>
    </xf>
    <xf numFmtId="43" fontId="1" fillId="0" borderId="12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4"/>
      <protection locked="0"/>
    </xf>
    <xf numFmtId="164" fontId="0" fillId="0" borderId="12" xfId="0" applyNumberForma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horizontal="left" vertical="center"/>
    </xf>
    <xf numFmtId="16" fontId="0" fillId="0" borderId="12" xfId="0" applyNumberForma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/>
    <xf numFmtId="43" fontId="0" fillId="0" borderId="13" xfId="1" applyFont="1" applyFill="1" applyBorder="1"/>
    <xf numFmtId="43" fontId="1" fillId="0" borderId="12" xfId="1" applyFont="1" applyFill="1" applyBorder="1" applyProtection="1">
      <protection locked="0"/>
    </xf>
    <xf numFmtId="0" fontId="1" fillId="0" borderId="12" xfId="0" applyFont="1" applyFill="1" applyBorder="1" applyAlignment="1">
      <alignment horizontal="left" vertical="center" wrapText="1" indent="3"/>
    </xf>
    <xf numFmtId="43" fontId="0" fillId="0" borderId="12" xfId="1" applyFont="1" applyFill="1" applyBorder="1"/>
    <xf numFmtId="43" fontId="3" fillId="0" borderId="12" xfId="1" applyFont="1" applyFill="1" applyBorder="1" applyProtection="1">
      <protection locked="0"/>
    </xf>
    <xf numFmtId="43" fontId="9" fillId="2" borderId="14" xfId="1" applyFont="1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wrapText="1" indent="9"/>
    </xf>
    <xf numFmtId="4" fontId="0" fillId="0" borderId="15" xfId="0" applyNumberFormat="1" applyFont="1" applyFill="1" applyBorder="1" applyProtection="1">
      <protection locked="0"/>
    </xf>
    <xf numFmtId="0" fontId="0" fillId="0" borderId="15" xfId="0" applyFill="1" applyBorder="1" applyAlignment="1">
      <alignment horizontal="left" vertical="center" indent="6"/>
    </xf>
    <xf numFmtId="0" fontId="1" fillId="2" borderId="10" xfId="0" applyFont="1" applyFill="1" applyBorder="1" applyAlignment="1">
      <alignment horizontal="left" vertical="center" wrapText="1" indent="3"/>
    </xf>
    <xf numFmtId="43" fontId="0" fillId="0" borderId="13" xfId="1" applyFont="1" applyFill="1" applyBorder="1" applyAlignment="1">
      <alignment vertical="center"/>
    </xf>
    <xf numFmtId="43" fontId="1" fillId="0" borderId="12" xfId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43" fontId="3" fillId="0" borderId="12" xfId="1" applyFont="1" applyFill="1" applyBorder="1" applyAlignment="1" applyProtection="1">
      <alignment vertical="center"/>
      <protection locked="0"/>
    </xf>
    <xf numFmtId="43" fontId="9" fillId="2" borderId="14" xfId="1" applyFont="1" applyFill="1" applyBorder="1" applyAlignment="1">
      <alignment vertical="center"/>
    </xf>
    <xf numFmtId="43" fontId="3" fillId="0" borderId="15" xfId="1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horizontal="left" vertical="center" indent="3"/>
    </xf>
    <xf numFmtId="3" fontId="0" fillId="0" borderId="13" xfId="0" applyNumberFormat="1" applyFill="1" applyBorder="1" applyAlignment="1">
      <alignment vertical="center"/>
    </xf>
    <xf numFmtId="3" fontId="0" fillId="0" borderId="13" xfId="0" applyNumberFormat="1" applyFill="1" applyBorder="1"/>
    <xf numFmtId="0" fontId="1" fillId="0" borderId="13" xfId="0" applyFont="1" applyFill="1" applyBorder="1" applyAlignment="1">
      <alignment horizontal="left" vertical="center" wrapText="1" indent="3"/>
    </xf>
    <xf numFmtId="43" fontId="1" fillId="0" borderId="12" xfId="1" applyFont="1" applyFill="1" applyBorder="1"/>
    <xf numFmtId="43" fontId="10" fillId="0" borderId="12" xfId="1" applyFont="1" applyFill="1" applyBorder="1" applyProtection="1">
      <protection locked="0"/>
    </xf>
    <xf numFmtId="43" fontId="9" fillId="2" borderId="14" xfId="1" applyFont="1" applyFill="1" applyBorder="1" applyAlignment="1"/>
    <xf numFmtId="0" fontId="1" fillId="0" borderId="0" xfId="0" applyFont="1"/>
    <xf numFmtId="43" fontId="11" fillId="2" borderId="14" xfId="1" applyFont="1" applyFill="1" applyBorder="1" applyAlignment="1"/>
    <xf numFmtId="43" fontId="0" fillId="0" borderId="0" xfId="0" applyNumberFormat="1"/>
    <xf numFmtId="0" fontId="12" fillId="0" borderId="0" xfId="0" applyFont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indent="3"/>
    </xf>
    <xf numFmtId="0" fontId="13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43" fontId="0" fillId="2" borderId="14" xfId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1" fillId="3" borderId="15" xfId="0" applyFont="1" applyFill="1" applyBorder="1" applyAlignment="1">
      <alignment horizontal="left" vertical="center" indent="3"/>
    </xf>
    <xf numFmtId="43" fontId="1" fillId="3" borderId="12" xfId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6"/>
    </xf>
    <xf numFmtId="43" fontId="0" fillId="3" borderId="12" xfId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9"/>
    </xf>
    <xf numFmtId="43" fontId="3" fillId="3" borderId="12" xfId="1" applyFont="1" applyFill="1" applyBorder="1" applyAlignment="1" applyProtection="1">
      <alignment vertical="center"/>
      <protection locked="0"/>
    </xf>
    <xf numFmtId="0" fontId="15" fillId="0" borderId="5" xfId="3" applyFont="1" applyBorder="1" applyAlignment="1">
      <alignment horizontal="left" vertical="top"/>
    </xf>
    <xf numFmtId="0" fontId="0" fillId="3" borderId="12" xfId="0" applyFill="1" applyBorder="1" applyAlignment="1">
      <alignment horizontal="left" vertical="center" indent="3"/>
    </xf>
    <xf numFmtId="43" fontId="0" fillId="3" borderId="12" xfId="1" applyFont="1" applyFill="1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indent="9"/>
    </xf>
    <xf numFmtId="0" fontId="15" fillId="0" borderId="5" xfId="3" applyFont="1" applyFill="1" applyBorder="1" applyAlignment="1">
      <alignment horizontal="left" vertical="top"/>
    </xf>
    <xf numFmtId="0" fontId="0" fillId="3" borderId="12" xfId="0" applyFill="1" applyBorder="1" applyAlignment="1">
      <alignment horizontal="left" indent="3"/>
    </xf>
    <xf numFmtId="0" fontId="1" fillId="3" borderId="12" xfId="0" applyFont="1" applyFill="1" applyBorder="1" applyAlignment="1">
      <alignment horizontal="left" indent="3"/>
    </xf>
    <xf numFmtId="0" fontId="0" fillId="0" borderId="13" xfId="0" applyBorder="1" applyAlignment="1">
      <alignment vertical="center"/>
    </xf>
    <xf numFmtId="43" fontId="0" fillId="0" borderId="13" xfId="1" applyFont="1" applyBorder="1"/>
    <xf numFmtId="0" fontId="0" fillId="0" borderId="0" xfId="0" applyBorder="1"/>
    <xf numFmtId="3" fontId="1" fillId="2" borderId="1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43" fontId="1" fillId="0" borderId="15" xfId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43" fontId="0" fillId="0" borderId="13" xfId="1" applyFont="1" applyBorder="1" applyAlignment="1">
      <alignment vertical="center"/>
    </xf>
    <xf numFmtId="0" fontId="0" fillId="0" borderId="0" xfId="0" applyFill="1" applyBorder="1"/>
    <xf numFmtId="0" fontId="1" fillId="2" borderId="9" xfId="0" applyFont="1" applyFill="1" applyBorder="1" applyAlignment="1">
      <alignment horizontal="center" vertical="center"/>
    </xf>
    <xf numFmtId="43" fontId="1" fillId="0" borderId="4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/>
      <protection locked="0"/>
    </xf>
    <xf numFmtId="0" fontId="16" fillId="0" borderId="5" xfId="3" applyFont="1" applyBorder="1" applyAlignment="1">
      <alignment horizontal="left"/>
    </xf>
    <xf numFmtId="43" fontId="3" fillId="0" borderId="6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6"/>
    </xf>
    <xf numFmtId="43" fontId="1" fillId="0" borderId="6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 wrapText="1"/>
      <protection locked="0"/>
    </xf>
    <xf numFmtId="43" fontId="0" fillId="0" borderId="6" xfId="1" applyFont="1" applyFill="1" applyBorder="1" applyAlignment="1">
      <alignment vertical="center"/>
    </xf>
    <xf numFmtId="43" fontId="0" fillId="0" borderId="8" xfId="1" applyFont="1" applyFill="1" applyBorder="1"/>
    <xf numFmtId="0" fontId="1" fillId="2" borderId="11" xfId="0" applyFont="1" applyFill="1" applyBorder="1" applyAlignment="1">
      <alignment horizontal="center" vertical="center" wrapText="1"/>
    </xf>
    <xf numFmtId="43" fontId="1" fillId="0" borderId="6" xfId="1" applyFont="1" applyFill="1" applyBorder="1" applyAlignment="1" applyProtection="1">
      <alignment horizontal="right" vertical="center"/>
      <protection locked="0"/>
    </xf>
    <xf numFmtId="43" fontId="3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indent="3"/>
    </xf>
    <xf numFmtId="43" fontId="0" fillId="0" borderId="8" xfId="1" applyFont="1" applyBorder="1" applyAlignment="1">
      <alignment horizontal="center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</xf>
    <xf numFmtId="44" fontId="1" fillId="0" borderId="15" xfId="0" applyNumberFormat="1" applyFont="1" applyFill="1" applyBorder="1" applyAlignment="1" applyProtection="1">
      <alignment vertical="center"/>
      <protection locked="0"/>
    </xf>
    <xf numFmtId="44" fontId="0" fillId="0" borderId="12" xfId="0" applyNumberFormat="1" applyFill="1" applyBorder="1" applyAlignment="1" applyProtection="1">
      <alignment vertical="center"/>
      <protection locked="0"/>
    </xf>
    <xf numFmtId="44" fontId="0" fillId="0" borderId="12" xfId="0" applyNumberFormat="1" applyFill="1" applyBorder="1" applyAlignment="1">
      <alignment vertical="center"/>
    </xf>
    <xf numFmtId="44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left" vertical="center" indent="6"/>
    </xf>
    <xf numFmtId="44" fontId="1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 indent="3"/>
    </xf>
    <xf numFmtId="44" fontId="0" fillId="0" borderId="13" xfId="0" applyNumberFormat="1" applyFill="1" applyBorder="1"/>
    <xf numFmtId="4" fontId="17" fillId="0" borderId="15" xfId="0" applyNumberFormat="1" applyFont="1" applyFill="1" applyBorder="1" applyAlignment="1" applyProtection="1">
      <alignment vertical="center"/>
      <protection locked="0"/>
    </xf>
    <xf numFmtId="4" fontId="18" fillId="0" borderId="12" xfId="3" applyNumberFormat="1" applyFont="1" applyFill="1" applyBorder="1" applyAlignment="1">
      <alignment vertical="center"/>
    </xf>
    <xf numFmtId="43" fontId="3" fillId="0" borderId="12" xfId="4" applyFont="1" applyFill="1" applyBorder="1" applyAlignment="1" applyProtection="1">
      <alignment vertical="center"/>
      <protection locked="0"/>
    </xf>
    <xf numFmtId="4" fontId="0" fillId="0" borderId="0" xfId="0" applyNumberFormat="1"/>
    <xf numFmtId="43" fontId="0" fillId="0" borderId="12" xfId="4" applyFont="1" applyFill="1" applyBorder="1" applyAlignment="1" applyProtection="1">
      <alignment vertical="center"/>
      <protection locked="0"/>
    </xf>
    <xf numFmtId="4" fontId="18" fillId="0" borderId="12" xfId="0" applyNumberFormat="1" applyFont="1" applyFill="1" applyBorder="1" applyAlignment="1" applyProtection="1">
      <alignment vertical="center"/>
      <protection locked="0"/>
    </xf>
    <xf numFmtId="4" fontId="18" fillId="0" borderId="12" xfId="0" applyNumberFormat="1" applyFont="1" applyFill="1" applyBorder="1" applyAlignment="1">
      <alignment vertical="center"/>
    </xf>
    <xf numFmtId="4" fontId="0" fillId="0" borderId="6" xfId="0" applyNumberFormat="1" applyFill="1" applyBorder="1"/>
    <xf numFmtId="4" fontId="1" fillId="0" borderId="6" xfId="0" applyNumberFormat="1" applyFont="1" applyFill="1" applyBorder="1"/>
    <xf numFmtId="43" fontId="0" fillId="0" borderId="12" xfId="5" applyFont="1" applyFill="1" applyBorder="1" applyAlignment="1" applyProtection="1">
      <alignment vertical="center"/>
      <protection locked="0"/>
    </xf>
    <xf numFmtId="4" fontId="17" fillId="0" borderId="12" xfId="0" applyNumberFormat="1" applyFont="1" applyFill="1" applyBorder="1" applyAlignment="1" applyProtection="1">
      <alignment vertical="center"/>
      <protection locked="0"/>
    </xf>
    <xf numFmtId="43" fontId="3" fillId="0" borderId="12" xfId="5" applyFont="1" applyFill="1" applyBorder="1" applyAlignment="1" applyProtection="1">
      <alignment vertical="center"/>
      <protection locked="0"/>
    </xf>
    <xf numFmtId="44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4" fontId="0" fillId="0" borderId="13" xfId="0" applyNumberForma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</cellXfs>
  <cellStyles count="6">
    <cellStyle name="Millares" xfId="1" builtinId="3"/>
    <cellStyle name="Millares 2" xfId="2"/>
    <cellStyle name="Millares 2 2 2" xfId="5"/>
    <cellStyle name="Millares 5" xf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Normal="100" workbookViewId="0">
      <selection activeCell="A25" sqref="A25"/>
    </sheetView>
  </sheetViews>
  <sheetFormatPr baseColWidth="10" defaultColWidth="14.7109375" defaultRowHeight="15" zeroHeight="1"/>
  <cols>
    <col min="1" max="1" width="78" style="19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>
      <c r="A1" s="173" t="s">
        <v>0</v>
      </c>
      <c r="B1" s="173"/>
      <c r="C1" s="173"/>
      <c r="D1" s="173"/>
      <c r="E1" s="173"/>
      <c r="F1" s="173"/>
    </row>
    <row r="2" spans="1:6">
      <c r="A2" s="174" t="s">
        <v>122</v>
      </c>
      <c r="B2" s="175"/>
      <c r="C2" s="175"/>
      <c r="D2" s="175"/>
      <c r="E2" s="175"/>
      <c r="F2" s="176"/>
    </row>
    <row r="3" spans="1:6">
      <c r="A3" s="177" t="s">
        <v>1</v>
      </c>
      <c r="B3" s="178"/>
      <c r="C3" s="178"/>
      <c r="D3" s="178"/>
      <c r="E3" s="178"/>
      <c r="F3" s="179"/>
    </row>
    <row r="4" spans="1:6">
      <c r="A4" s="180" t="s">
        <v>123</v>
      </c>
      <c r="B4" s="181"/>
      <c r="C4" s="181"/>
      <c r="D4" s="181"/>
      <c r="E4" s="181"/>
      <c r="F4" s="182"/>
    </row>
    <row r="5" spans="1:6">
      <c r="A5" s="183" t="s">
        <v>2</v>
      </c>
      <c r="B5" s="184"/>
      <c r="C5" s="184"/>
      <c r="D5" s="184"/>
      <c r="E5" s="184"/>
      <c r="F5" s="185"/>
    </row>
    <row r="6" spans="1:6" s="6" customFormat="1">
      <c r="A6" s="2" t="s">
        <v>3</v>
      </c>
      <c r="B6" s="3">
        <v>2023</v>
      </c>
      <c r="C6" s="4">
        <v>2022</v>
      </c>
      <c r="D6" s="5" t="s">
        <v>4</v>
      </c>
      <c r="E6" s="3">
        <v>2023</v>
      </c>
      <c r="F6" s="4">
        <v>2022</v>
      </c>
    </row>
    <row r="7" spans="1:6">
      <c r="A7" s="7" t="s">
        <v>5</v>
      </c>
      <c r="B7" s="8"/>
      <c r="C7" s="8"/>
      <c r="D7" s="9" t="s">
        <v>6</v>
      </c>
      <c r="E7" s="8"/>
      <c r="F7" s="8"/>
    </row>
    <row r="8" spans="1:6">
      <c r="A8" s="10" t="s">
        <v>7</v>
      </c>
      <c r="B8" s="11"/>
      <c r="C8" s="11"/>
      <c r="D8" s="12" t="s">
        <v>8</v>
      </c>
      <c r="E8" s="11"/>
      <c r="F8" s="11"/>
    </row>
    <row r="9" spans="1:6">
      <c r="A9" s="13" t="s">
        <v>9</v>
      </c>
      <c r="B9" s="32">
        <f>SUM(B10:B16)</f>
        <v>166608395.02000001</v>
      </c>
      <c r="C9" s="32">
        <f>SUM(C10:C16)</f>
        <v>110932555.92</v>
      </c>
      <c r="D9" s="20" t="s">
        <v>10</v>
      </c>
      <c r="E9" s="32">
        <f>SUM(E10:E18)</f>
        <v>19870771.969999999</v>
      </c>
      <c r="F9" s="32">
        <f>SUM(F10:F18)</f>
        <v>19118893.890000001</v>
      </c>
    </row>
    <row r="10" spans="1:6">
      <c r="A10" s="14" t="s">
        <v>11</v>
      </c>
      <c r="B10" s="35">
        <v>45</v>
      </c>
      <c r="C10" s="35">
        <v>45</v>
      </c>
      <c r="D10" s="21" t="s">
        <v>12</v>
      </c>
      <c r="E10" s="35">
        <v>-2414.85</v>
      </c>
      <c r="F10" s="35">
        <v>25665.66</v>
      </c>
    </row>
    <row r="11" spans="1:6">
      <c r="A11" s="14" t="s">
        <v>13</v>
      </c>
      <c r="B11" s="35">
        <v>132058512.17</v>
      </c>
      <c r="C11" s="35">
        <v>70667590.140000001</v>
      </c>
      <c r="D11" s="21" t="s">
        <v>14</v>
      </c>
      <c r="E11" s="35">
        <v>8577796.2300000004</v>
      </c>
      <c r="F11" s="35">
        <v>2240704.64</v>
      </c>
    </row>
    <row r="12" spans="1:6">
      <c r="A12" s="14" t="s">
        <v>15</v>
      </c>
      <c r="B12" s="32"/>
      <c r="C12" s="32"/>
      <c r="D12" s="21" t="s">
        <v>16</v>
      </c>
      <c r="E12" s="35">
        <v>714896.57</v>
      </c>
      <c r="F12" s="35">
        <v>3718472.66</v>
      </c>
    </row>
    <row r="13" spans="1:6">
      <c r="A13" s="14" t="s">
        <v>17</v>
      </c>
      <c r="B13" s="35">
        <v>32228162.300000001</v>
      </c>
      <c r="C13" s="35">
        <v>31481502.43</v>
      </c>
      <c r="D13" s="21" t="s">
        <v>18</v>
      </c>
      <c r="E13" s="32"/>
      <c r="F13" s="32"/>
    </row>
    <row r="14" spans="1:6">
      <c r="A14" s="14" t="s">
        <v>19</v>
      </c>
      <c r="B14" s="35">
        <v>0</v>
      </c>
      <c r="C14" s="35">
        <v>6832841.29</v>
      </c>
      <c r="D14" s="21" t="s">
        <v>20</v>
      </c>
      <c r="E14" s="35">
        <v>0</v>
      </c>
      <c r="F14" s="35">
        <v>682567.95</v>
      </c>
    </row>
    <row r="15" spans="1:6">
      <c r="A15" s="14" t="s">
        <v>21</v>
      </c>
      <c r="B15" s="35">
        <v>2213562.15</v>
      </c>
      <c r="C15" s="35">
        <v>1842463.66</v>
      </c>
      <c r="D15" s="21" t="s">
        <v>22</v>
      </c>
      <c r="E15" s="32"/>
      <c r="F15" s="32"/>
    </row>
    <row r="16" spans="1:6">
      <c r="A16" s="14" t="s">
        <v>23</v>
      </c>
      <c r="B16" s="35">
        <v>108113.4</v>
      </c>
      <c r="C16" s="35">
        <v>108113.4</v>
      </c>
      <c r="D16" s="21" t="s">
        <v>24</v>
      </c>
      <c r="E16" s="35">
        <v>1379149.16</v>
      </c>
      <c r="F16" s="35">
        <v>3744208.84</v>
      </c>
    </row>
    <row r="17" spans="1:6">
      <c r="A17" s="13" t="s">
        <v>25</v>
      </c>
      <c r="B17" s="32">
        <f>SUM(B18:B24)</f>
        <v>22256728.280000001</v>
      </c>
      <c r="C17" s="32">
        <f>SUM(C18:C24)</f>
        <v>14542025.290000001</v>
      </c>
      <c r="D17" s="21" t="s">
        <v>26</v>
      </c>
      <c r="E17" s="32"/>
      <c r="F17" s="32"/>
    </row>
    <row r="18" spans="1:6">
      <c r="A18" s="15" t="s">
        <v>27</v>
      </c>
      <c r="B18" s="32"/>
      <c r="C18" s="32"/>
      <c r="D18" s="21" t="s">
        <v>28</v>
      </c>
      <c r="E18" s="35">
        <v>9201344.8599999994</v>
      </c>
      <c r="F18" s="35">
        <v>8707274.1400000006</v>
      </c>
    </row>
    <row r="19" spans="1:6">
      <c r="A19" s="15" t="s">
        <v>29</v>
      </c>
      <c r="B19" s="35">
        <v>357.25</v>
      </c>
      <c r="C19" s="35">
        <v>256.64</v>
      </c>
      <c r="D19" s="20" t="s">
        <v>30</v>
      </c>
      <c r="E19" s="32">
        <f>SUM(E20:E22)</f>
        <v>0</v>
      </c>
      <c r="F19" s="32">
        <f>SUM(F20:F22)</f>
        <v>0</v>
      </c>
    </row>
    <row r="20" spans="1:6">
      <c r="A20" s="15" t="s">
        <v>31</v>
      </c>
      <c r="B20" s="35">
        <v>7856177.4199999999</v>
      </c>
      <c r="C20" s="35">
        <v>2546228.31</v>
      </c>
      <c r="D20" s="21" t="s">
        <v>32</v>
      </c>
      <c r="E20" s="35">
        <v>0</v>
      </c>
      <c r="F20" s="35">
        <v>0</v>
      </c>
    </row>
    <row r="21" spans="1:6">
      <c r="A21" s="15" t="s">
        <v>33</v>
      </c>
      <c r="B21" s="35">
        <v>2759509.9</v>
      </c>
      <c r="C21" s="35">
        <v>809473.04</v>
      </c>
      <c r="D21" s="21" t="s">
        <v>34</v>
      </c>
      <c r="E21" s="35">
        <v>0</v>
      </c>
      <c r="F21" s="35">
        <v>0</v>
      </c>
    </row>
    <row r="22" spans="1:6">
      <c r="A22" s="15" t="s">
        <v>35</v>
      </c>
      <c r="B22" s="35">
        <v>32000</v>
      </c>
      <c r="C22" s="35">
        <v>2000</v>
      </c>
      <c r="D22" s="21" t="s">
        <v>36</v>
      </c>
      <c r="E22" s="35">
        <v>0</v>
      </c>
      <c r="F22" s="35">
        <v>0</v>
      </c>
    </row>
    <row r="23" spans="1:6">
      <c r="A23" s="15" t="s">
        <v>37</v>
      </c>
      <c r="B23" s="32"/>
      <c r="C23" s="32"/>
      <c r="D23" s="20" t="s">
        <v>38</v>
      </c>
      <c r="E23" s="32">
        <f>E24+E25</f>
        <v>2386701</v>
      </c>
      <c r="F23" s="32">
        <f>F24+F25</f>
        <v>0</v>
      </c>
    </row>
    <row r="24" spans="1:6">
      <c r="A24" s="15" t="s">
        <v>39</v>
      </c>
      <c r="B24" s="35">
        <v>11608683.710000001</v>
      </c>
      <c r="C24" s="35">
        <v>11184067.300000001</v>
      </c>
      <c r="D24" s="21" t="s">
        <v>40</v>
      </c>
      <c r="E24" s="35">
        <v>2386701</v>
      </c>
      <c r="F24" s="35">
        <v>0</v>
      </c>
    </row>
    <row r="25" spans="1:6">
      <c r="A25" s="13" t="s">
        <v>41</v>
      </c>
      <c r="B25" s="32">
        <f>SUM(B26:B30)</f>
        <v>5394159.4199999999</v>
      </c>
      <c r="C25" s="32">
        <f>SUM(C26:C30)</f>
        <v>19538182.489999998</v>
      </c>
      <c r="D25" s="21" t="s">
        <v>42</v>
      </c>
      <c r="E25" s="35">
        <v>0</v>
      </c>
      <c r="F25" s="35">
        <v>0</v>
      </c>
    </row>
    <row r="26" spans="1:6">
      <c r="A26" s="15" t="s">
        <v>43</v>
      </c>
      <c r="B26" s="35">
        <v>0</v>
      </c>
      <c r="C26" s="35">
        <v>0</v>
      </c>
      <c r="D26" s="20" t="s">
        <v>44</v>
      </c>
      <c r="E26" s="35">
        <v>0</v>
      </c>
      <c r="F26" s="35">
        <v>0</v>
      </c>
    </row>
    <row r="27" spans="1:6">
      <c r="A27" s="15" t="s">
        <v>45</v>
      </c>
      <c r="B27" s="32"/>
      <c r="C27" s="32"/>
      <c r="D27" s="20" t="s">
        <v>46</v>
      </c>
      <c r="E27" s="32">
        <f>SUM(E28:E30)</f>
        <v>0</v>
      </c>
      <c r="F27" s="32">
        <f>SUM(F28:F30)</f>
        <v>0</v>
      </c>
    </row>
    <row r="28" spans="1:6">
      <c r="A28" s="15" t="s">
        <v>47</v>
      </c>
      <c r="B28" s="32"/>
      <c r="C28" s="32"/>
      <c r="D28" s="21" t="s">
        <v>48</v>
      </c>
      <c r="E28" s="35">
        <v>0</v>
      </c>
      <c r="F28" s="35">
        <v>0</v>
      </c>
    </row>
    <row r="29" spans="1:6">
      <c r="A29" s="15" t="s">
        <v>49</v>
      </c>
      <c r="B29" s="35">
        <v>5394159.4199999999</v>
      </c>
      <c r="C29" s="35">
        <v>19538182.489999998</v>
      </c>
      <c r="D29" s="21" t="s">
        <v>50</v>
      </c>
      <c r="E29" s="35">
        <v>0</v>
      </c>
      <c r="F29" s="35">
        <v>0</v>
      </c>
    </row>
    <row r="30" spans="1:6">
      <c r="A30" s="15" t="s">
        <v>51</v>
      </c>
      <c r="B30" s="32"/>
      <c r="C30" s="32"/>
      <c r="D30" s="21" t="s">
        <v>52</v>
      </c>
      <c r="E30" s="35">
        <v>0</v>
      </c>
      <c r="F30" s="35">
        <v>0</v>
      </c>
    </row>
    <row r="31" spans="1:6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>
      <c r="A32" s="15" t="s">
        <v>55</v>
      </c>
      <c r="B32" s="35">
        <v>0</v>
      </c>
      <c r="C32" s="35">
        <v>0</v>
      </c>
      <c r="D32" s="21" t="s">
        <v>56</v>
      </c>
      <c r="E32" s="32"/>
      <c r="F32" s="32"/>
    </row>
    <row r="33" spans="1:6">
      <c r="A33" s="15" t="s">
        <v>57</v>
      </c>
      <c r="B33" s="32"/>
      <c r="C33" s="32"/>
      <c r="D33" s="21" t="s">
        <v>58</v>
      </c>
      <c r="E33" s="32"/>
      <c r="F33" s="32"/>
    </row>
    <row r="34" spans="1:6">
      <c r="A34" s="15" t="s">
        <v>59</v>
      </c>
      <c r="B34" s="32"/>
      <c r="C34" s="32"/>
      <c r="D34" s="21" t="s">
        <v>60</v>
      </c>
      <c r="E34" s="32"/>
      <c r="F34" s="32"/>
    </row>
    <row r="35" spans="1:6">
      <c r="A35" s="15" t="s">
        <v>61</v>
      </c>
      <c r="B35" s="32"/>
      <c r="C35" s="32"/>
      <c r="D35" s="21" t="s">
        <v>62</v>
      </c>
      <c r="E35" s="32"/>
      <c r="F35" s="32"/>
    </row>
    <row r="36" spans="1:6">
      <c r="A36" s="15" t="s">
        <v>63</v>
      </c>
      <c r="B36" s="32"/>
      <c r="C36" s="32"/>
      <c r="D36" s="21" t="s">
        <v>64</v>
      </c>
      <c r="E36" s="32"/>
      <c r="F36" s="32"/>
    </row>
    <row r="37" spans="1:6">
      <c r="A37" s="13" t="s">
        <v>65</v>
      </c>
      <c r="B37" s="35">
        <v>1299664.43</v>
      </c>
      <c r="C37" s="35">
        <v>1294422.6299999999</v>
      </c>
      <c r="D37" s="21" t="s">
        <v>66</v>
      </c>
      <c r="E37" s="32"/>
      <c r="F37" s="32"/>
    </row>
    <row r="38" spans="1:6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>
      <c r="A39" s="15" t="s">
        <v>69</v>
      </c>
      <c r="B39" s="35">
        <v>0</v>
      </c>
      <c r="C39" s="35">
        <v>0</v>
      </c>
      <c r="D39" s="21" t="s">
        <v>70</v>
      </c>
      <c r="E39" s="35">
        <v>0</v>
      </c>
      <c r="F39" s="35">
        <v>0</v>
      </c>
    </row>
    <row r="40" spans="1:6">
      <c r="A40" s="15" t="s">
        <v>71</v>
      </c>
      <c r="B40" s="35">
        <v>0</v>
      </c>
      <c r="C40" s="35">
        <v>0</v>
      </c>
      <c r="D40" s="21" t="s">
        <v>72</v>
      </c>
      <c r="E40" s="35">
        <v>0</v>
      </c>
      <c r="F40" s="35">
        <v>0</v>
      </c>
    </row>
    <row r="41" spans="1:6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35">
        <v>0</v>
      </c>
      <c r="F41" s="35">
        <v>0</v>
      </c>
    </row>
    <row r="42" spans="1:6">
      <c r="A42" s="15" t="s">
        <v>75</v>
      </c>
      <c r="B42" s="32"/>
      <c r="C42" s="32"/>
      <c r="D42" s="20" t="s">
        <v>76</v>
      </c>
      <c r="E42" s="32">
        <f>SUM(E43:E45)</f>
        <v>0</v>
      </c>
      <c r="F42" s="32">
        <f>SUM(F43:F45)</f>
        <v>0</v>
      </c>
    </row>
    <row r="43" spans="1:6">
      <c r="A43" s="15" t="s">
        <v>77</v>
      </c>
      <c r="B43" s="32"/>
      <c r="C43" s="32"/>
      <c r="D43" s="21" t="s">
        <v>78</v>
      </c>
      <c r="E43" s="35">
        <v>0</v>
      </c>
      <c r="F43" s="35">
        <v>0</v>
      </c>
    </row>
    <row r="44" spans="1:6">
      <c r="A44" s="15" t="s">
        <v>79</v>
      </c>
      <c r="B44" s="32"/>
      <c r="C44" s="32"/>
      <c r="D44" s="21" t="s">
        <v>80</v>
      </c>
      <c r="E44" s="35">
        <v>0</v>
      </c>
      <c r="F44" s="35">
        <v>0</v>
      </c>
    </row>
    <row r="45" spans="1:6">
      <c r="A45" s="15" t="s">
        <v>81</v>
      </c>
      <c r="B45" s="32"/>
      <c r="C45" s="32"/>
      <c r="D45" s="21" t="s">
        <v>82</v>
      </c>
      <c r="E45" s="35">
        <v>0</v>
      </c>
      <c r="F45" s="35">
        <v>0</v>
      </c>
    </row>
    <row r="46" spans="1:6">
      <c r="A46" s="11"/>
      <c r="B46" s="33"/>
      <c r="C46" s="33"/>
      <c r="D46" s="22"/>
      <c r="E46" s="33"/>
      <c r="F46" s="33"/>
    </row>
    <row r="47" spans="1:6">
      <c r="A47" s="16" t="s">
        <v>83</v>
      </c>
      <c r="B47" s="34">
        <f>B9+B17+B25+B31+B37+B38+B41</f>
        <v>195558947.15000001</v>
      </c>
      <c r="C47" s="34">
        <f>C9+C17+C25+C31+C37+C38+C41</f>
        <v>146307186.33000001</v>
      </c>
      <c r="D47" s="23" t="s">
        <v>84</v>
      </c>
      <c r="E47" s="34">
        <f>E9+E19+E23+E26+E27+E31+E38+E42</f>
        <v>22257472.969999999</v>
      </c>
      <c r="F47" s="34">
        <f>F9+F19+F23+F26+F27+F31+F38+F42</f>
        <v>19118893.890000001</v>
      </c>
    </row>
    <row r="48" spans="1:6">
      <c r="A48" s="11"/>
      <c r="B48" s="33"/>
      <c r="C48" s="33"/>
      <c r="D48" s="22"/>
      <c r="E48" s="33"/>
      <c r="F48" s="33"/>
    </row>
    <row r="49" spans="1:6">
      <c r="A49" s="10" t="s">
        <v>85</v>
      </c>
      <c r="B49" s="33"/>
      <c r="C49" s="33"/>
      <c r="D49" s="23" t="s">
        <v>86</v>
      </c>
      <c r="E49" s="33"/>
      <c r="F49" s="33"/>
    </row>
    <row r="50" spans="1:6">
      <c r="A50" s="13" t="s">
        <v>87</v>
      </c>
      <c r="B50" s="35">
        <v>0</v>
      </c>
      <c r="C50" s="35">
        <v>0</v>
      </c>
      <c r="D50" s="20" t="s">
        <v>88</v>
      </c>
      <c r="E50" s="35">
        <v>0</v>
      </c>
      <c r="F50" s="35">
        <v>0</v>
      </c>
    </row>
    <row r="51" spans="1:6">
      <c r="A51" s="13" t="s">
        <v>89</v>
      </c>
      <c r="B51" s="35">
        <v>0</v>
      </c>
      <c r="C51" s="35">
        <v>0</v>
      </c>
      <c r="D51" s="20" t="s">
        <v>90</v>
      </c>
      <c r="E51" s="35">
        <v>0</v>
      </c>
      <c r="F51" s="35">
        <v>0</v>
      </c>
    </row>
    <row r="52" spans="1:6">
      <c r="A52" s="13" t="s">
        <v>91</v>
      </c>
      <c r="B52" s="35">
        <v>958345212.39999998</v>
      </c>
      <c r="C52" s="35">
        <v>903004583.13999999</v>
      </c>
      <c r="D52" s="20" t="s">
        <v>92</v>
      </c>
      <c r="E52" s="35">
        <v>12341035.01</v>
      </c>
      <c r="F52" s="35">
        <v>15523303.01</v>
      </c>
    </row>
    <row r="53" spans="1:6">
      <c r="A53" s="13" t="s">
        <v>93</v>
      </c>
      <c r="B53" s="35">
        <v>159212820.27000001</v>
      </c>
      <c r="C53" s="35">
        <v>156888888.31999999</v>
      </c>
      <c r="D53" s="20" t="s">
        <v>94</v>
      </c>
      <c r="E53" s="35">
        <v>0</v>
      </c>
      <c r="F53" s="35">
        <v>0</v>
      </c>
    </row>
    <row r="54" spans="1:6">
      <c r="A54" s="13" t="s">
        <v>95</v>
      </c>
      <c r="B54" s="35">
        <v>3327586.03</v>
      </c>
      <c r="C54" s="35">
        <v>3116268.83</v>
      </c>
      <c r="D54" s="20" t="s">
        <v>96</v>
      </c>
      <c r="E54" s="35">
        <v>0</v>
      </c>
      <c r="F54" s="35">
        <v>0</v>
      </c>
    </row>
    <row r="55" spans="1:6">
      <c r="A55" s="13" t="s">
        <v>97</v>
      </c>
      <c r="B55" s="35">
        <v>-218839505.55000001</v>
      </c>
      <c r="C55" s="35">
        <v>-218839505.55000001</v>
      </c>
      <c r="D55" s="24" t="s">
        <v>98</v>
      </c>
      <c r="E55" s="35">
        <v>0</v>
      </c>
      <c r="F55" s="35">
        <v>0</v>
      </c>
    </row>
    <row r="56" spans="1:6">
      <c r="A56" s="13" t="s">
        <v>99</v>
      </c>
      <c r="B56" s="35">
        <v>46793808.409999996</v>
      </c>
      <c r="C56" s="35">
        <v>46411819.439999998</v>
      </c>
      <c r="D56" s="22"/>
      <c r="E56" s="33"/>
      <c r="F56" s="33"/>
    </row>
    <row r="57" spans="1:6">
      <c r="A57" s="13" t="s">
        <v>100</v>
      </c>
      <c r="B57" s="35">
        <v>0</v>
      </c>
      <c r="C57" s="35">
        <v>0</v>
      </c>
      <c r="D57" s="23" t="s">
        <v>101</v>
      </c>
      <c r="E57" s="34">
        <f>SUM(E50:E55)</f>
        <v>12341035.01</v>
      </c>
      <c r="F57" s="34">
        <f>SUM(F50:F55)</f>
        <v>15523303.01</v>
      </c>
    </row>
    <row r="58" spans="1:6">
      <c r="A58" s="13" t="s">
        <v>102</v>
      </c>
      <c r="B58" s="35">
        <v>0</v>
      </c>
      <c r="C58" s="35">
        <v>0</v>
      </c>
      <c r="D58" s="22"/>
      <c r="E58" s="33"/>
      <c r="F58" s="33"/>
    </row>
    <row r="59" spans="1:6">
      <c r="A59" s="11"/>
      <c r="B59" s="33"/>
      <c r="C59" s="33"/>
      <c r="D59" s="23" t="s">
        <v>103</v>
      </c>
      <c r="E59" s="34">
        <f>E47+E57</f>
        <v>34598507.979999997</v>
      </c>
      <c r="F59" s="34">
        <f>F47+F57</f>
        <v>34642196.899999999</v>
      </c>
    </row>
    <row r="60" spans="1:6">
      <c r="A60" s="16" t="s">
        <v>104</v>
      </c>
      <c r="B60" s="34">
        <f>SUM(B50:B58)</f>
        <v>948839921.56000006</v>
      </c>
      <c r="C60" s="34">
        <f>SUM(C50:C58)</f>
        <v>890582054.18000007</v>
      </c>
      <c r="D60" s="22"/>
      <c r="E60" s="33"/>
      <c r="F60" s="33"/>
    </row>
    <row r="61" spans="1:6">
      <c r="A61" s="11"/>
      <c r="B61" s="33"/>
      <c r="C61" s="33"/>
      <c r="D61" s="25" t="s">
        <v>105</v>
      </c>
      <c r="E61" s="33"/>
      <c r="F61" s="33"/>
    </row>
    <row r="62" spans="1:6">
      <c r="A62" s="16" t="s">
        <v>106</v>
      </c>
      <c r="B62" s="34">
        <f>SUM(B47+B60)</f>
        <v>1144398868.71</v>
      </c>
      <c r="C62" s="34">
        <f>SUM(C47+C60)</f>
        <v>1036889240.5100001</v>
      </c>
      <c r="D62" s="22"/>
      <c r="E62" s="33"/>
      <c r="F62" s="33"/>
    </row>
    <row r="63" spans="1:6">
      <c r="A63" s="11"/>
      <c r="B63" s="30"/>
      <c r="C63" s="30"/>
      <c r="D63" s="26" t="s">
        <v>107</v>
      </c>
      <c r="E63" s="32">
        <f>SUM(E64:E66)</f>
        <v>156713791.94999999</v>
      </c>
      <c r="F63" s="32">
        <f>SUM(F64:F66)</f>
        <v>155962385.31</v>
      </c>
    </row>
    <row r="64" spans="1:6">
      <c r="A64" s="11"/>
      <c r="B64" s="30"/>
      <c r="C64" s="30"/>
      <c r="D64" s="27" t="s">
        <v>108</v>
      </c>
      <c r="E64" s="35">
        <v>156713791.94999999</v>
      </c>
      <c r="F64" s="35">
        <v>155962385.31</v>
      </c>
    </row>
    <row r="65" spans="1:6">
      <c r="A65" s="11"/>
      <c r="B65" s="30"/>
      <c r="C65" s="30"/>
      <c r="D65" s="28" t="s">
        <v>109</v>
      </c>
      <c r="E65" s="35">
        <v>0</v>
      </c>
      <c r="F65" s="35">
        <v>0</v>
      </c>
    </row>
    <row r="66" spans="1:6">
      <c r="A66" s="11"/>
      <c r="B66" s="30"/>
      <c r="C66" s="30"/>
      <c r="D66" s="27" t="s">
        <v>110</v>
      </c>
      <c r="E66" s="35">
        <v>0</v>
      </c>
      <c r="F66" s="35">
        <v>0</v>
      </c>
    </row>
    <row r="67" spans="1:6">
      <c r="A67" s="11"/>
      <c r="B67" s="30"/>
      <c r="C67" s="30"/>
      <c r="D67" s="22"/>
      <c r="E67" s="33"/>
      <c r="F67" s="33"/>
    </row>
    <row r="68" spans="1:6">
      <c r="A68" s="11"/>
      <c r="B68" s="30"/>
      <c r="C68" s="30"/>
      <c r="D68" s="26" t="s">
        <v>111</v>
      </c>
      <c r="E68" s="32">
        <f>SUM(E69:E73)</f>
        <v>953086568.78000009</v>
      </c>
      <c r="F68" s="32">
        <f>SUM(F69:F73)</f>
        <v>846284658.29999995</v>
      </c>
    </row>
    <row r="69" spans="1:6">
      <c r="A69" s="17"/>
      <c r="B69" s="30"/>
      <c r="C69" s="30"/>
      <c r="D69" s="27" t="s">
        <v>112</v>
      </c>
      <c r="E69" s="35">
        <v>107289632.33</v>
      </c>
      <c r="F69" s="35">
        <v>121720581.23999999</v>
      </c>
    </row>
    <row r="70" spans="1:6">
      <c r="A70" s="17"/>
      <c r="B70" s="30"/>
      <c r="C70" s="30"/>
      <c r="D70" s="27" t="s">
        <v>113</v>
      </c>
      <c r="E70" s="35">
        <v>845796936.45000005</v>
      </c>
      <c r="F70" s="35">
        <v>724564077.05999994</v>
      </c>
    </row>
    <row r="71" spans="1:6">
      <c r="A71" s="17"/>
      <c r="B71" s="30"/>
      <c r="C71" s="30"/>
      <c r="D71" s="27" t="s">
        <v>114</v>
      </c>
      <c r="E71" s="35">
        <v>0</v>
      </c>
      <c r="F71" s="35">
        <v>0</v>
      </c>
    </row>
    <row r="72" spans="1:6">
      <c r="A72" s="17"/>
      <c r="B72" s="30"/>
      <c r="C72" s="30"/>
      <c r="D72" s="27" t="s">
        <v>115</v>
      </c>
      <c r="E72" s="35">
        <v>0</v>
      </c>
      <c r="F72" s="35">
        <v>0</v>
      </c>
    </row>
    <row r="73" spans="1:6">
      <c r="A73" s="17"/>
      <c r="B73" s="30"/>
      <c r="C73" s="30"/>
      <c r="D73" s="27" t="s">
        <v>116</v>
      </c>
      <c r="E73" s="35">
        <v>0</v>
      </c>
      <c r="F73" s="35">
        <v>0</v>
      </c>
    </row>
    <row r="74" spans="1:6">
      <c r="A74" s="17"/>
      <c r="B74" s="30"/>
      <c r="C74" s="30"/>
      <c r="D74" s="22"/>
      <c r="E74" s="33"/>
      <c r="F74" s="33"/>
    </row>
    <row r="75" spans="1:6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>
      <c r="A76" s="17"/>
      <c r="B76" s="30"/>
      <c r="C76" s="30"/>
      <c r="D76" s="20" t="s">
        <v>118</v>
      </c>
      <c r="E76" s="35">
        <v>0</v>
      </c>
      <c r="F76" s="35">
        <v>0</v>
      </c>
    </row>
    <row r="77" spans="1:6">
      <c r="A77" s="17"/>
      <c r="B77" s="30"/>
      <c r="C77" s="30"/>
      <c r="D77" s="20" t="s">
        <v>119</v>
      </c>
      <c r="E77" s="35">
        <v>0</v>
      </c>
      <c r="F77" s="35">
        <v>0</v>
      </c>
    </row>
    <row r="78" spans="1:6">
      <c r="A78" s="17"/>
      <c r="B78" s="30"/>
      <c r="C78" s="30"/>
      <c r="D78" s="22"/>
      <c r="E78" s="33"/>
      <c r="F78" s="33"/>
    </row>
    <row r="79" spans="1:6">
      <c r="A79" s="17"/>
      <c r="B79" s="30"/>
      <c r="C79" s="30"/>
      <c r="D79" s="23" t="s">
        <v>120</v>
      </c>
      <c r="E79" s="34">
        <f>E63+E68+E75</f>
        <v>1109800360.73</v>
      </c>
      <c r="F79" s="34">
        <f>F63+F68+F75</f>
        <v>1002247043.6099999</v>
      </c>
    </row>
    <row r="80" spans="1:6">
      <c r="A80" s="17"/>
      <c r="B80" s="30"/>
      <c r="C80" s="30"/>
      <c r="D80" s="22"/>
      <c r="E80" s="33"/>
      <c r="F80" s="33"/>
    </row>
    <row r="81" spans="1:6">
      <c r="A81" s="17"/>
      <c r="B81" s="30"/>
      <c r="C81" s="30"/>
      <c r="D81" s="23" t="s">
        <v>121</v>
      </c>
      <c r="E81" s="34">
        <f>E59+E79</f>
        <v>1144398868.71</v>
      </c>
      <c r="F81" s="34">
        <f>F59+F79</f>
        <v>1036889240.5099999</v>
      </c>
    </row>
    <row r="82" spans="1:6">
      <c r="A82" s="18"/>
      <c r="B82" s="31"/>
      <c r="C82" s="31"/>
      <c r="D82" s="29"/>
      <c r="E82" s="29"/>
      <c r="F82" s="29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zoomScale="110" zoomScaleNormal="110" workbookViewId="0">
      <selection activeCell="A5" sqref="A5:E5"/>
    </sheetView>
  </sheetViews>
  <sheetFormatPr baseColWidth="10" defaultRowHeight="15"/>
  <cols>
    <col min="1" max="1" width="73.42578125" bestFit="1" customWidth="1"/>
    <col min="2" max="5" width="17.5703125" customWidth="1"/>
  </cols>
  <sheetData>
    <row r="1" spans="1:5" ht="21">
      <c r="A1" s="188" t="s">
        <v>675</v>
      </c>
      <c r="B1" s="188"/>
      <c r="C1" s="188"/>
      <c r="D1" s="188"/>
    </row>
    <row r="2" spans="1:5">
      <c r="A2" s="180" t="s">
        <v>676</v>
      </c>
      <c r="B2" s="181"/>
      <c r="C2" s="181"/>
      <c r="D2" s="181"/>
      <c r="E2" s="181"/>
    </row>
    <row r="3" spans="1:5">
      <c r="A3" s="177" t="s">
        <v>677</v>
      </c>
      <c r="B3" s="178"/>
      <c r="C3" s="178"/>
      <c r="D3" s="178"/>
      <c r="E3" s="178"/>
    </row>
    <row r="4" spans="1:5">
      <c r="A4" s="177" t="s">
        <v>2</v>
      </c>
      <c r="B4" s="178"/>
      <c r="C4" s="178"/>
      <c r="D4" s="178"/>
      <c r="E4" s="178"/>
    </row>
    <row r="5" spans="1:5">
      <c r="A5" s="183" t="s">
        <v>678</v>
      </c>
      <c r="B5" s="184"/>
      <c r="C5" s="184"/>
      <c r="D5" s="184"/>
      <c r="E5" s="184"/>
    </row>
    <row r="6" spans="1:5">
      <c r="A6" s="189" t="s">
        <v>679</v>
      </c>
      <c r="B6" s="148">
        <v>2023</v>
      </c>
      <c r="C6" s="204" t="s">
        <v>680</v>
      </c>
      <c r="D6" s="204" t="s">
        <v>681</v>
      </c>
      <c r="E6" s="204" t="s">
        <v>682</v>
      </c>
    </row>
    <row r="7" spans="1:5" ht="45">
      <c r="A7" s="190"/>
      <c r="B7" s="149" t="s">
        <v>683</v>
      </c>
      <c r="C7" s="205"/>
      <c r="D7" s="205"/>
      <c r="E7" s="205"/>
    </row>
    <row r="8" spans="1:5">
      <c r="A8" s="97" t="s">
        <v>684</v>
      </c>
      <c r="B8" s="150">
        <f>SUM(B9:B20)</f>
        <v>358828769.77999997</v>
      </c>
      <c r="C8" s="150">
        <f t="shared" ref="C8:E8" si="0">SUM(C9:C20)</f>
        <v>357495717.36628395</v>
      </c>
      <c r="D8" s="150">
        <f t="shared" si="0"/>
        <v>368220588.88727248</v>
      </c>
      <c r="E8" s="150">
        <f t="shared" si="0"/>
        <v>386631618.33163607</v>
      </c>
    </row>
    <row r="9" spans="1:5">
      <c r="A9" s="73" t="s">
        <v>242</v>
      </c>
      <c r="B9" s="151">
        <v>80382500</v>
      </c>
      <c r="C9" s="151">
        <v>82216974.150000006</v>
      </c>
      <c r="D9" s="151">
        <v>84683483.374500006</v>
      </c>
      <c r="E9" s="151">
        <f>+D9*1.05</f>
        <v>88917657.543225005</v>
      </c>
    </row>
    <row r="10" spans="1:5">
      <c r="A10" s="73" t="s">
        <v>243</v>
      </c>
      <c r="B10" s="151">
        <v>0</v>
      </c>
      <c r="C10" s="151">
        <v>0</v>
      </c>
      <c r="D10" s="151">
        <v>0</v>
      </c>
      <c r="E10" s="151">
        <f t="shared" ref="E10:E20" si="1">+D10*1.05</f>
        <v>0</v>
      </c>
    </row>
    <row r="11" spans="1:5">
      <c r="A11" s="73" t="s">
        <v>244</v>
      </c>
      <c r="B11" s="151">
        <v>491000</v>
      </c>
      <c r="C11" s="151">
        <v>523430.54999999993</v>
      </c>
      <c r="D11" s="151">
        <v>539133.46649999998</v>
      </c>
      <c r="E11" s="151">
        <f t="shared" si="1"/>
        <v>566090.13982499996</v>
      </c>
    </row>
    <row r="12" spans="1:5">
      <c r="A12" s="73" t="s">
        <v>685</v>
      </c>
      <c r="B12" s="151">
        <v>49984200</v>
      </c>
      <c r="C12" s="151">
        <v>50269389.464699998</v>
      </c>
      <c r="D12" s="151">
        <v>51777471.148640998</v>
      </c>
      <c r="E12" s="151">
        <f t="shared" si="1"/>
        <v>54366344.706073053</v>
      </c>
    </row>
    <row r="13" spans="1:5">
      <c r="A13" s="73" t="s">
        <v>246</v>
      </c>
      <c r="B13" s="151">
        <v>2348500</v>
      </c>
      <c r="C13" s="151">
        <v>2117175.2999999998</v>
      </c>
      <c r="D13" s="151">
        <v>2180690.5589999999</v>
      </c>
      <c r="E13" s="151">
        <f t="shared" si="1"/>
        <v>2289725.0869499999</v>
      </c>
    </row>
    <row r="14" spans="1:5">
      <c r="A14" s="73" t="s">
        <v>247</v>
      </c>
      <c r="B14" s="151">
        <v>6493500</v>
      </c>
      <c r="C14" s="151">
        <v>6174561.6000000006</v>
      </c>
      <c r="D14" s="151">
        <v>6359798.4480000008</v>
      </c>
      <c r="E14" s="151">
        <f t="shared" si="1"/>
        <v>6677788.3704000013</v>
      </c>
    </row>
    <row r="15" spans="1:5">
      <c r="A15" s="73" t="s">
        <v>686</v>
      </c>
      <c r="B15" s="151">
        <v>0</v>
      </c>
      <c r="C15" s="151">
        <v>0</v>
      </c>
      <c r="D15" s="151">
        <v>0</v>
      </c>
      <c r="E15" s="151">
        <f t="shared" si="1"/>
        <v>0</v>
      </c>
    </row>
    <row r="16" spans="1:5">
      <c r="A16" s="73" t="s">
        <v>687</v>
      </c>
      <c r="B16" s="151">
        <v>217072681.28</v>
      </c>
      <c r="C16" s="151">
        <v>212408696.05515</v>
      </c>
      <c r="D16" s="151">
        <v>218780956.9368045</v>
      </c>
      <c r="E16" s="151">
        <f t="shared" si="1"/>
        <v>229720004.78364474</v>
      </c>
    </row>
    <row r="17" spans="1:5">
      <c r="A17" s="99" t="s">
        <v>688</v>
      </c>
      <c r="B17" s="151">
        <v>1699073.58</v>
      </c>
      <c r="C17" s="151">
        <v>2076612.0964339497</v>
      </c>
      <c r="D17" s="151">
        <v>2138910.4593269681</v>
      </c>
      <c r="E17" s="151">
        <f t="shared" si="1"/>
        <v>2245855.9822933166</v>
      </c>
    </row>
    <row r="18" spans="1:5">
      <c r="A18" s="73" t="s">
        <v>267</v>
      </c>
      <c r="B18" s="151">
        <v>357314.92</v>
      </c>
      <c r="C18" s="151">
        <v>0</v>
      </c>
      <c r="D18" s="151">
        <v>0</v>
      </c>
      <c r="E18" s="151">
        <f t="shared" si="1"/>
        <v>0</v>
      </c>
    </row>
    <row r="19" spans="1:5">
      <c r="A19" s="73" t="s">
        <v>268</v>
      </c>
      <c r="B19" s="151">
        <v>0</v>
      </c>
      <c r="C19" s="151">
        <v>1708878.15</v>
      </c>
      <c r="D19" s="151">
        <v>1760144.4945</v>
      </c>
      <c r="E19" s="151">
        <f t="shared" si="1"/>
        <v>1848151.7192250001</v>
      </c>
    </row>
    <row r="20" spans="1:5">
      <c r="A20" s="73" t="s">
        <v>689</v>
      </c>
      <c r="B20" s="151">
        <v>0</v>
      </c>
      <c r="C20" s="151">
        <v>0</v>
      </c>
      <c r="D20" s="151">
        <v>0</v>
      </c>
      <c r="E20" s="151">
        <f t="shared" si="1"/>
        <v>0</v>
      </c>
    </row>
    <row r="21" spans="1:5">
      <c r="A21" s="11"/>
      <c r="B21" s="152"/>
      <c r="C21" s="152"/>
      <c r="D21" s="152"/>
      <c r="E21" s="152"/>
    </row>
    <row r="22" spans="1:5">
      <c r="A22" s="16" t="s">
        <v>690</v>
      </c>
      <c r="B22" s="153">
        <f>SUM(B23:B27)</f>
        <v>136282864.83000001</v>
      </c>
      <c r="C22" s="153">
        <f t="shared" ref="C22:E22" si="2">SUM(C23:C27)</f>
        <v>110019142.39049999</v>
      </c>
      <c r="D22" s="153">
        <f t="shared" si="2"/>
        <v>113319716.66221499</v>
      </c>
      <c r="E22" s="153">
        <f t="shared" si="2"/>
        <v>118985702.49532574</v>
      </c>
    </row>
    <row r="23" spans="1:5">
      <c r="A23" s="73" t="s">
        <v>691</v>
      </c>
      <c r="B23" s="151">
        <v>136282864.83000001</v>
      </c>
      <c r="C23" s="151">
        <v>110019142.39049999</v>
      </c>
      <c r="D23" s="151">
        <v>113319716.66221499</v>
      </c>
      <c r="E23" s="151">
        <f>+D23*1.05</f>
        <v>118985702.49532574</v>
      </c>
    </row>
    <row r="24" spans="1:5">
      <c r="A24" s="73" t="s">
        <v>692</v>
      </c>
      <c r="B24" s="151">
        <v>0</v>
      </c>
      <c r="C24" s="151"/>
      <c r="D24" s="151"/>
      <c r="E24" s="151"/>
    </row>
    <row r="25" spans="1:5">
      <c r="A25" s="73" t="s">
        <v>693</v>
      </c>
      <c r="B25" s="151">
        <v>0</v>
      </c>
      <c r="C25" s="151"/>
      <c r="D25" s="151"/>
      <c r="E25" s="151"/>
    </row>
    <row r="26" spans="1:5">
      <c r="A26" s="154" t="s">
        <v>293</v>
      </c>
      <c r="B26" s="151">
        <v>0</v>
      </c>
      <c r="C26" s="151"/>
      <c r="D26" s="151"/>
      <c r="E26" s="151"/>
    </row>
    <row r="27" spans="1:5">
      <c r="A27" s="73" t="s">
        <v>294</v>
      </c>
      <c r="B27" s="151">
        <v>0</v>
      </c>
      <c r="C27" s="151"/>
      <c r="D27" s="151"/>
      <c r="E27" s="151"/>
    </row>
    <row r="28" spans="1:5">
      <c r="A28" s="11"/>
      <c r="B28" s="152"/>
      <c r="C28" s="152"/>
      <c r="D28" s="152"/>
      <c r="E28" s="152"/>
    </row>
    <row r="29" spans="1:5">
      <c r="A29" s="16" t="s">
        <v>694</v>
      </c>
      <c r="B29" s="153">
        <f>+B30</f>
        <v>0</v>
      </c>
      <c r="C29" s="153">
        <f t="shared" ref="C29:E29" si="3">+C30</f>
        <v>0</v>
      </c>
      <c r="D29" s="153">
        <f t="shared" si="3"/>
        <v>0</v>
      </c>
      <c r="E29" s="153">
        <f t="shared" si="3"/>
        <v>0</v>
      </c>
    </row>
    <row r="30" spans="1:5">
      <c r="A30" s="73" t="s">
        <v>297</v>
      </c>
      <c r="B30" s="151">
        <v>0</v>
      </c>
      <c r="C30" s="151">
        <v>0</v>
      </c>
      <c r="D30" s="151">
        <v>0</v>
      </c>
      <c r="E30" s="151">
        <v>0</v>
      </c>
    </row>
    <row r="31" spans="1:5">
      <c r="A31" s="11"/>
      <c r="B31" s="152"/>
      <c r="C31" s="152"/>
      <c r="D31" s="152"/>
      <c r="E31" s="152"/>
    </row>
    <row r="32" spans="1:5">
      <c r="A32" s="146" t="s">
        <v>695</v>
      </c>
      <c r="B32" s="153">
        <f>+B8+B22+B29</f>
        <v>495111634.61000001</v>
      </c>
      <c r="C32" s="153">
        <f t="shared" ref="C32:E32" si="4">+C8+C22+C29</f>
        <v>467514859.75678396</v>
      </c>
      <c r="D32" s="153">
        <f t="shared" si="4"/>
        <v>481540305.54948747</v>
      </c>
      <c r="E32" s="153">
        <f t="shared" si="4"/>
        <v>505617320.82696182</v>
      </c>
    </row>
    <row r="33" spans="1:5">
      <c r="A33" s="11"/>
      <c r="B33" s="152"/>
      <c r="C33" s="152"/>
      <c r="D33" s="152"/>
      <c r="E33" s="152"/>
    </row>
    <row r="34" spans="1:5">
      <c r="A34" s="16" t="s">
        <v>299</v>
      </c>
      <c r="B34" s="155"/>
      <c r="C34" s="155"/>
      <c r="D34" s="155"/>
      <c r="E34" s="155"/>
    </row>
    <row r="35" spans="1:5" ht="30">
      <c r="A35" s="156" t="s">
        <v>696</v>
      </c>
      <c r="B35" s="151">
        <v>0</v>
      </c>
      <c r="C35" s="151">
        <v>0</v>
      </c>
      <c r="D35" s="151">
        <v>0</v>
      </c>
      <c r="E35" s="151">
        <v>0</v>
      </c>
    </row>
    <row r="36" spans="1:5" ht="30">
      <c r="A36" s="156" t="s">
        <v>301</v>
      </c>
      <c r="B36" s="151">
        <v>0</v>
      </c>
      <c r="C36" s="151">
        <v>0</v>
      </c>
      <c r="D36" s="151">
        <v>0</v>
      </c>
      <c r="E36" s="151">
        <v>0</v>
      </c>
    </row>
    <row r="37" spans="1:5">
      <c r="A37" s="16" t="s">
        <v>697</v>
      </c>
      <c r="B37" s="153">
        <f>+B35+B36</f>
        <v>0</v>
      </c>
      <c r="C37" s="153">
        <f t="shared" ref="C37:E37" si="5">+C35+C36</f>
        <v>0</v>
      </c>
      <c r="D37" s="153">
        <f t="shared" si="5"/>
        <v>0</v>
      </c>
      <c r="E37" s="153">
        <f t="shared" si="5"/>
        <v>0</v>
      </c>
    </row>
    <row r="38" spans="1:5">
      <c r="A38" s="65"/>
      <c r="B38" s="157"/>
      <c r="C38" s="157"/>
      <c r="D38" s="157"/>
      <c r="E38" s="157"/>
    </row>
    <row r="39" spans="1:5">
      <c r="A39" s="124"/>
      <c r="B39" s="124"/>
      <c r="C39" s="124"/>
      <c r="D39" s="124"/>
      <c r="E39" s="124"/>
    </row>
    <row r="40" spans="1:5">
      <c r="A40" s="124"/>
      <c r="B40" s="124"/>
      <c r="C40" s="124"/>
      <c r="D40" s="124"/>
      <c r="E40" s="124"/>
    </row>
    <row r="41" spans="1:5">
      <c r="A41" s="124"/>
      <c r="B41" s="124"/>
      <c r="C41" s="124"/>
      <c r="D41" s="124"/>
      <c r="E41" s="124"/>
    </row>
    <row r="42" spans="1:5">
      <c r="A42" s="124"/>
      <c r="B42" s="124"/>
      <c r="C42" s="124"/>
      <c r="D42" s="124"/>
      <c r="E42" s="124"/>
    </row>
    <row r="43" spans="1:5">
      <c r="A43" s="124"/>
      <c r="B43" s="124"/>
      <c r="C43" s="124"/>
      <c r="D43" s="124"/>
      <c r="E43" s="124"/>
    </row>
  </sheetData>
  <mergeCells count="9">
    <mergeCell ref="A6:A7"/>
    <mergeCell ref="C6:C7"/>
    <mergeCell ref="D6:D7"/>
    <mergeCell ref="E6:E7"/>
    <mergeCell ref="A1:D1"/>
    <mergeCell ref="A2:E2"/>
    <mergeCell ref="A3:E3"/>
    <mergeCell ref="A4:E4"/>
    <mergeCell ref="A5:E5"/>
  </mergeCells>
  <pageMargins left="0.7" right="0.7" top="0.75" bottom="0.75" header="0.3" footer="0.3"/>
  <pageSetup scale="81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110" zoomScaleNormal="110" workbookViewId="0">
      <selection activeCell="A24" sqref="A24"/>
    </sheetView>
  </sheetViews>
  <sheetFormatPr baseColWidth="10" defaultRowHeight="15"/>
  <cols>
    <col min="1" max="1" width="74.7109375" bestFit="1" customWidth="1"/>
    <col min="2" max="2" width="19.7109375" hidden="1" customWidth="1"/>
    <col min="3" max="8" width="19.7109375" customWidth="1"/>
  </cols>
  <sheetData>
    <row r="1" spans="1:10" ht="21">
      <c r="A1" s="188" t="s">
        <v>698</v>
      </c>
      <c r="B1" s="188"/>
      <c r="C1" s="188"/>
      <c r="D1" s="188"/>
      <c r="E1" s="188"/>
      <c r="F1" s="188"/>
      <c r="G1" s="188"/>
      <c r="H1" s="188"/>
    </row>
    <row r="2" spans="1:10">
      <c r="A2" s="174" t="s">
        <v>676</v>
      </c>
      <c r="B2" s="175"/>
      <c r="C2" s="175"/>
      <c r="D2" s="175"/>
      <c r="E2" s="175"/>
      <c r="F2" s="175"/>
      <c r="G2" s="175"/>
      <c r="H2" s="176"/>
    </row>
    <row r="3" spans="1:10">
      <c r="A3" s="177" t="s">
        <v>699</v>
      </c>
      <c r="B3" s="178"/>
      <c r="C3" s="178"/>
      <c r="D3" s="178"/>
      <c r="E3" s="178"/>
      <c r="F3" s="178"/>
      <c r="G3" s="178"/>
      <c r="H3" s="179"/>
    </row>
    <row r="4" spans="1:10">
      <c r="A4" s="183" t="s">
        <v>2</v>
      </c>
      <c r="B4" s="184"/>
      <c r="C4" s="184"/>
      <c r="D4" s="184"/>
      <c r="E4" s="184"/>
      <c r="F4" s="184"/>
      <c r="G4" s="184"/>
      <c r="H4" s="185"/>
    </row>
    <row r="5" spans="1:10">
      <c r="A5" s="209" t="s">
        <v>679</v>
      </c>
      <c r="B5" s="206" t="s">
        <v>700</v>
      </c>
      <c r="C5" s="206" t="s">
        <v>701</v>
      </c>
      <c r="D5" s="206" t="s">
        <v>702</v>
      </c>
      <c r="E5" s="206" t="s">
        <v>703</v>
      </c>
      <c r="F5" s="206" t="s">
        <v>704</v>
      </c>
      <c r="G5" s="206" t="s">
        <v>705</v>
      </c>
      <c r="H5" s="148">
        <v>2022</v>
      </c>
    </row>
    <row r="6" spans="1:10" ht="32.25">
      <c r="A6" s="210"/>
      <c r="B6" s="207"/>
      <c r="C6" s="207"/>
      <c r="D6" s="207"/>
      <c r="E6" s="207"/>
      <c r="F6" s="207"/>
      <c r="G6" s="207"/>
      <c r="H6" s="149" t="s">
        <v>706</v>
      </c>
    </row>
    <row r="7" spans="1:10">
      <c r="A7" s="97" t="s">
        <v>707</v>
      </c>
      <c r="B7" s="150"/>
      <c r="C7" s="158">
        <v>269121620.37</v>
      </c>
      <c r="D7" s="158">
        <v>267867468.58000001</v>
      </c>
      <c r="E7" s="158">
        <v>309825142.33000004</v>
      </c>
      <c r="F7" s="158">
        <v>326043023.12000006</v>
      </c>
      <c r="G7" s="158">
        <f>SUM(G8:G19)</f>
        <v>394070778.9600001</v>
      </c>
      <c r="H7" s="158">
        <f>SUM(H8:H19)</f>
        <v>363833537.36999995</v>
      </c>
    </row>
    <row r="8" spans="1:10">
      <c r="A8" s="73" t="s">
        <v>708</v>
      </c>
      <c r="B8" s="151"/>
      <c r="C8" s="159">
        <v>47584357.289999999</v>
      </c>
      <c r="D8" s="159">
        <v>51450956.060000002</v>
      </c>
      <c r="E8" s="159">
        <v>53804222.719999999</v>
      </c>
      <c r="F8" s="159">
        <v>64912887.960000001</v>
      </c>
      <c r="G8" s="160">
        <v>73419270.150000006</v>
      </c>
      <c r="H8" s="160">
        <v>78597525.040000007</v>
      </c>
      <c r="J8" s="161"/>
    </row>
    <row r="9" spans="1:10">
      <c r="A9" s="73" t="s">
        <v>709</v>
      </c>
      <c r="B9" s="151"/>
      <c r="C9" s="159">
        <v>0</v>
      </c>
      <c r="D9" s="159">
        <v>0</v>
      </c>
      <c r="E9" s="159">
        <v>0</v>
      </c>
      <c r="F9" s="159">
        <v>0</v>
      </c>
      <c r="G9" s="160">
        <v>0</v>
      </c>
      <c r="H9" s="160">
        <v>0</v>
      </c>
    </row>
    <row r="10" spans="1:10">
      <c r="A10" s="73" t="s">
        <v>710</v>
      </c>
      <c r="B10" s="151"/>
      <c r="C10" s="159">
        <v>686242.93</v>
      </c>
      <c r="D10" s="159">
        <v>279728</v>
      </c>
      <c r="E10" s="159">
        <v>298466.78000000003</v>
      </c>
      <c r="F10" s="159">
        <v>436590.54</v>
      </c>
      <c r="G10" s="160">
        <v>453083.04</v>
      </c>
      <c r="H10" s="160">
        <v>87183.74</v>
      </c>
      <c r="J10" s="161"/>
    </row>
    <row r="11" spans="1:10">
      <c r="A11" s="73" t="s">
        <v>711</v>
      </c>
      <c r="B11" s="151"/>
      <c r="C11" s="159">
        <v>34355342.990000002</v>
      </c>
      <c r="D11" s="159">
        <v>38297766.590000004</v>
      </c>
      <c r="E11" s="159">
        <v>48161893.119999997</v>
      </c>
      <c r="F11" s="159">
        <v>47675374.840000004</v>
      </c>
      <c r="G11" s="160">
        <v>53353690.659999996</v>
      </c>
      <c r="H11" s="160">
        <v>50626825.609999999</v>
      </c>
      <c r="J11" s="161"/>
    </row>
    <row r="12" spans="1:10">
      <c r="A12" s="73" t="s">
        <v>712</v>
      </c>
      <c r="B12" s="151"/>
      <c r="C12" s="159">
        <v>4176466.62</v>
      </c>
      <c r="D12" s="159">
        <v>3344257.27</v>
      </c>
      <c r="E12" s="159">
        <v>5710329.9500000002</v>
      </c>
      <c r="F12" s="159">
        <v>3588988.77</v>
      </c>
      <c r="G12" s="160">
        <v>2081963.23</v>
      </c>
      <c r="H12" s="160">
        <v>2890145.87</v>
      </c>
      <c r="J12" s="161"/>
    </row>
    <row r="13" spans="1:10">
      <c r="A13" s="154" t="s">
        <v>713</v>
      </c>
      <c r="B13" s="151"/>
      <c r="C13" s="159">
        <v>6170615.6699999999</v>
      </c>
      <c r="D13" s="159">
        <v>3942227.04</v>
      </c>
      <c r="E13" s="159">
        <v>7457229.8799999999</v>
      </c>
      <c r="F13" s="159">
        <v>6574767.04</v>
      </c>
      <c r="G13" s="160">
        <v>7340355.8300000001</v>
      </c>
      <c r="H13" s="160">
        <v>7232594.7999999998</v>
      </c>
      <c r="J13" s="161"/>
    </row>
    <row r="14" spans="1:10">
      <c r="A14" s="73" t="s">
        <v>714</v>
      </c>
      <c r="B14" s="151"/>
      <c r="C14" s="159">
        <v>0</v>
      </c>
      <c r="D14" s="159">
        <v>0</v>
      </c>
      <c r="E14" s="159">
        <v>0</v>
      </c>
      <c r="F14" s="159">
        <v>0</v>
      </c>
      <c r="G14" s="160">
        <v>0</v>
      </c>
      <c r="H14" s="160">
        <v>0</v>
      </c>
    </row>
    <row r="15" spans="1:10">
      <c r="A15" s="73" t="s">
        <v>715</v>
      </c>
      <c r="B15" s="151"/>
      <c r="C15" s="159">
        <v>142883835.56</v>
      </c>
      <c r="D15" s="159">
        <v>161403639.94</v>
      </c>
      <c r="E15" s="159">
        <v>187223522.46000001</v>
      </c>
      <c r="F15" s="159">
        <v>191935998.08000001</v>
      </c>
      <c r="G15" s="162">
        <v>191965603.74000004</v>
      </c>
      <c r="H15" s="162">
        <v>205312183.97</v>
      </c>
      <c r="J15" s="161"/>
    </row>
    <row r="16" spans="1:10">
      <c r="A16" s="73" t="s">
        <v>716</v>
      </c>
      <c r="B16" s="151"/>
      <c r="C16" s="159">
        <v>0</v>
      </c>
      <c r="D16" s="159">
        <v>0</v>
      </c>
      <c r="E16" s="159">
        <v>0</v>
      </c>
      <c r="F16" s="159">
        <v>4532133.47</v>
      </c>
      <c r="G16" s="162">
        <v>3267125.2100000004</v>
      </c>
      <c r="H16" s="162">
        <v>3223646.57</v>
      </c>
    </row>
    <row r="17" spans="1:10">
      <c r="A17" s="73" t="s">
        <v>717</v>
      </c>
      <c r="B17" s="151"/>
      <c r="C17" s="159">
        <v>33264759.309999999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</row>
    <row r="18" spans="1:10">
      <c r="A18" s="73" t="s">
        <v>718</v>
      </c>
      <c r="B18" s="151"/>
      <c r="C18" s="163">
        <v>0</v>
      </c>
      <c r="D18" s="159">
        <v>9148893.6799999997</v>
      </c>
      <c r="E18" s="159">
        <v>7169477.4199999999</v>
      </c>
      <c r="F18" s="159">
        <v>6386282.4199999999</v>
      </c>
      <c r="G18" s="162">
        <v>62189687.100000001</v>
      </c>
      <c r="H18" s="162">
        <v>15863431.77</v>
      </c>
      <c r="J18" s="161"/>
    </row>
    <row r="19" spans="1:10">
      <c r="A19" s="73" t="s">
        <v>719</v>
      </c>
      <c r="B19" s="151"/>
      <c r="C19" s="163"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</row>
    <row r="20" spans="1:10">
      <c r="A20" s="11"/>
      <c r="B20" s="152"/>
      <c r="C20" s="164"/>
      <c r="D20" s="164"/>
      <c r="E20" s="165"/>
      <c r="F20" s="165"/>
      <c r="G20" s="165"/>
      <c r="H20" s="165"/>
    </row>
    <row r="21" spans="1:10">
      <c r="A21" s="16" t="s">
        <v>720</v>
      </c>
      <c r="B21" s="153"/>
      <c r="C21" s="166">
        <v>165973083.61000001</v>
      </c>
      <c r="D21" s="166">
        <v>214121521.56</v>
      </c>
      <c r="E21" s="166">
        <v>145599926.69999999</v>
      </c>
      <c r="F21" s="166">
        <v>141837571.00999999</v>
      </c>
      <c r="G21" s="166">
        <f>+G22+G23</f>
        <v>116584495.70999999</v>
      </c>
      <c r="H21" s="166">
        <f>+H22+H23</f>
        <v>116035647</v>
      </c>
    </row>
    <row r="22" spans="1:10">
      <c r="A22" s="73" t="s">
        <v>721</v>
      </c>
      <c r="B22" s="151"/>
      <c r="C22" s="159">
        <v>90848429</v>
      </c>
      <c r="D22" s="159">
        <v>98188234</v>
      </c>
      <c r="E22" s="159">
        <v>111482365</v>
      </c>
      <c r="F22" s="159">
        <v>114922185</v>
      </c>
      <c r="G22" s="162">
        <v>116384469</v>
      </c>
      <c r="H22" s="167">
        <v>116035647</v>
      </c>
      <c r="J22" s="161"/>
    </row>
    <row r="23" spans="1:10">
      <c r="A23" s="73" t="s">
        <v>722</v>
      </c>
      <c r="B23" s="151"/>
      <c r="C23" s="159">
        <v>75124654.609999999</v>
      </c>
      <c r="D23" s="159">
        <v>115933287.56</v>
      </c>
      <c r="E23" s="159">
        <v>34117561.700000003</v>
      </c>
      <c r="F23" s="159">
        <v>26915386.010000002</v>
      </c>
      <c r="G23" s="162">
        <v>200026.71</v>
      </c>
      <c r="H23" s="159">
        <v>0</v>
      </c>
      <c r="J23" s="161"/>
    </row>
    <row r="24" spans="1:10">
      <c r="A24" s="73" t="s">
        <v>723</v>
      </c>
      <c r="B24" s="151"/>
      <c r="C24" s="163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</row>
    <row r="25" spans="1:10">
      <c r="A25" s="73" t="s">
        <v>724</v>
      </c>
      <c r="B25" s="151"/>
      <c r="C25" s="163">
        <v>0</v>
      </c>
      <c r="D25" s="159">
        <v>0</v>
      </c>
      <c r="E25" s="159">
        <v>0</v>
      </c>
      <c r="F25" s="159">
        <v>0</v>
      </c>
      <c r="G25" s="159">
        <v>0</v>
      </c>
      <c r="H25" s="159">
        <v>0</v>
      </c>
    </row>
    <row r="26" spans="1:10">
      <c r="A26" s="73" t="s">
        <v>725</v>
      </c>
      <c r="B26" s="151"/>
      <c r="C26" s="163">
        <v>0</v>
      </c>
      <c r="D26" s="159">
        <v>0</v>
      </c>
      <c r="E26" s="159">
        <v>0</v>
      </c>
      <c r="F26" s="159">
        <v>0</v>
      </c>
      <c r="G26" s="159">
        <v>0</v>
      </c>
      <c r="H26" s="159">
        <v>0</v>
      </c>
    </row>
    <row r="27" spans="1:10">
      <c r="A27" s="11"/>
      <c r="B27" s="152"/>
      <c r="C27" s="164"/>
      <c r="D27" s="164"/>
      <c r="E27" s="164"/>
      <c r="F27" s="164"/>
      <c r="G27" s="164"/>
      <c r="H27" s="164"/>
    </row>
    <row r="28" spans="1:10">
      <c r="A28" s="16" t="s">
        <v>726</v>
      </c>
      <c r="B28" s="153"/>
      <c r="C28" s="168">
        <v>56906969.340000004</v>
      </c>
      <c r="D28" s="168">
        <v>107026093.5</v>
      </c>
      <c r="E28" s="168">
        <v>90471199.129999995</v>
      </c>
      <c r="F28" s="168">
        <v>33028729.52</v>
      </c>
      <c r="G28" s="168">
        <v>0</v>
      </c>
      <c r="H28" s="168">
        <v>0</v>
      </c>
    </row>
    <row r="29" spans="1:10">
      <c r="A29" s="73" t="s">
        <v>297</v>
      </c>
      <c r="B29" s="151"/>
      <c r="C29" s="159">
        <v>56906969.340000004</v>
      </c>
      <c r="D29" s="159">
        <v>107026093.5</v>
      </c>
      <c r="E29" s="159">
        <v>90471199.129999995</v>
      </c>
      <c r="F29" s="159">
        <v>33028729.52</v>
      </c>
      <c r="G29" s="159">
        <v>0</v>
      </c>
      <c r="H29" s="159">
        <v>0</v>
      </c>
    </row>
    <row r="30" spans="1:10">
      <c r="A30" s="11"/>
      <c r="B30" s="152"/>
      <c r="C30" s="164"/>
      <c r="D30" s="164"/>
      <c r="E30" s="164"/>
      <c r="F30" s="164"/>
      <c r="G30" s="159"/>
      <c r="H30" s="159"/>
    </row>
    <row r="31" spans="1:10">
      <c r="A31" s="16" t="s">
        <v>727</v>
      </c>
      <c r="B31" s="153"/>
      <c r="C31" s="168">
        <v>492001673.32000005</v>
      </c>
      <c r="D31" s="168">
        <v>589015083.63999999</v>
      </c>
      <c r="E31" s="168">
        <v>545896268.16000009</v>
      </c>
      <c r="F31" s="168">
        <v>500909323.65000004</v>
      </c>
      <c r="G31" s="168">
        <f>+G21+G7</f>
        <v>510655274.67000008</v>
      </c>
      <c r="H31" s="168">
        <f>+H21+H7</f>
        <v>479869184.36999995</v>
      </c>
    </row>
    <row r="32" spans="1:10">
      <c r="A32" s="11"/>
      <c r="B32" s="152"/>
      <c r="C32" s="164"/>
      <c r="D32" s="164"/>
      <c r="E32" s="164"/>
      <c r="F32" s="164"/>
      <c r="G32" s="164"/>
      <c r="H32" s="164"/>
    </row>
    <row r="33" spans="1:8">
      <c r="A33" s="16" t="s">
        <v>299</v>
      </c>
      <c r="B33" s="152"/>
      <c r="C33" s="164"/>
      <c r="D33" s="164"/>
      <c r="E33" s="164"/>
      <c r="F33" s="164"/>
      <c r="G33" s="164"/>
      <c r="H33" s="164"/>
    </row>
    <row r="34" spans="1:8" ht="30">
      <c r="A34" s="156" t="s">
        <v>696</v>
      </c>
      <c r="B34" s="151"/>
      <c r="C34" s="159">
        <v>16617240.130000001</v>
      </c>
      <c r="D34" s="159">
        <v>6713892.9400000004</v>
      </c>
      <c r="E34" s="163">
        <v>6321983.0999999996</v>
      </c>
      <c r="F34" s="169">
        <v>13595230.970000001</v>
      </c>
      <c r="G34" s="159">
        <v>0</v>
      </c>
      <c r="H34" s="159">
        <v>0</v>
      </c>
    </row>
    <row r="35" spans="1:8" ht="30">
      <c r="A35" s="156" t="s">
        <v>728</v>
      </c>
      <c r="B35" s="151"/>
      <c r="C35" s="159">
        <v>40289729.210000001</v>
      </c>
      <c r="D35" s="159">
        <v>100312200.56</v>
      </c>
      <c r="E35" s="163">
        <v>84149216.030000001</v>
      </c>
      <c r="F35" s="169">
        <v>8763610.0199999996</v>
      </c>
      <c r="G35" s="159">
        <v>0</v>
      </c>
      <c r="H35" s="159">
        <v>0</v>
      </c>
    </row>
    <row r="36" spans="1:8">
      <c r="A36" s="16" t="s">
        <v>729</v>
      </c>
      <c r="B36" s="153"/>
      <c r="C36" s="168">
        <v>56906969.340000004</v>
      </c>
      <c r="D36" s="168">
        <v>107026093.5</v>
      </c>
      <c r="E36" s="168">
        <v>90471199.129999995</v>
      </c>
      <c r="F36" s="168">
        <v>22358840.990000002</v>
      </c>
      <c r="G36" s="168">
        <v>0</v>
      </c>
      <c r="H36" s="168">
        <v>0</v>
      </c>
    </row>
    <row r="37" spans="1:8">
      <c r="A37" s="122"/>
      <c r="B37" s="170"/>
      <c r="C37" s="171"/>
      <c r="D37" s="170"/>
      <c r="E37" s="170"/>
      <c r="F37" s="172"/>
      <c r="G37" s="172"/>
      <c r="H37" s="172"/>
    </row>
    <row r="38" spans="1:8">
      <c r="A38" s="1"/>
    </row>
    <row r="39" spans="1:8">
      <c r="A39" s="208" t="s">
        <v>730</v>
      </c>
      <c r="B39" s="208"/>
      <c r="C39" s="208"/>
      <c r="D39" s="208"/>
      <c r="E39" s="208"/>
      <c r="F39" s="208"/>
      <c r="G39" s="208"/>
      <c r="H39" s="208"/>
    </row>
    <row r="40" spans="1:8">
      <c r="A40" s="208" t="s">
        <v>731</v>
      </c>
      <c r="B40" s="208"/>
      <c r="C40" s="208"/>
      <c r="D40" s="208"/>
      <c r="E40" s="208"/>
      <c r="F40" s="208"/>
      <c r="G40" s="208"/>
      <c r="H40" s="208"/>
    </row>
  </sheetData>
  <mergeCells count="13">
    <mergeCell ref="G5:G6"/>
    <mergeCell ref="A39:H39"/>
    <mergeCell ref="A40:H40"/>
    <mergeCell ref="A1:H1"/>
    <mergeCell ref="A2:H2"/>
    <mergeCell ref="A3:H3"/>
    <mergeCell ref="A4:H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zoomScale="90" zoomScaleNormal="90" workbookViewId="0">
      <selection activeCell="D18" sqref="D18"/>
    </sheetView>
  </sheetViews>
  <sheetFormatPr baseColWidth="10" defaultRowHeight="1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>
      <c r="A1" s="187" t="s">
        <v>124</v>
      </c>
      <c r="B1" s="187"/>
      <c r="C1" s="187"/>
      <c r="D1" s="187"/>
      <c r="E1" s="187"/>
      <c r="F1" s="187"/>
      <c r="G1" s="187"/>
      <c r="H1" s="187"/>
      <c r="I1" s="1"/>
    </row>
    <row r="2" spans="1:9">
      <c r="A2" s="174" t="s">
        <v>122</v>
      </c>
      <c r="B2" s="175"/>
      <c r="C2" s="175"/>
      <c r="D2" s="175"/>
      <c r="E2" s="175"/>
      <c r="F2" s="175"/>
      <c r="G2" s="175"/>
      <c r="H2" s="176"/>
    </row>
    <row r="3" spans="1:9">
      <c r="A3" s="177" t="s">
        <v>125</v>
      </c>
      <c r="B3" s="178"/>
      <c r="C3" s="178"/>
      <c r="D3" s="178"/>
      <c r="E3" s="178"/>
      <c r="F3" s="178"/>
      <c r="G3" s="178"/>
      <c r="H3" s="179"/>
    </row>
    <row r="4" spans="1:9">
      <c r="A4" s="180" t="s">
        <v>126</v>
      </c>
      <c r="B4" s="181"/>
      <c r="C4" s="181"/>
      <c r="D4" s="181"/>
      <c r="E4" s="181"/>
      <c r="F4" s="181"/>
      <c r="G4" s="181"/>
      <c r="H4" s="182"/>
    </row>
    <row r="5" spans="1:9">
      <c r="A5" s="183" t="s">
        <v>2</v>
      </c>
      <c r="B5" s="184"/>
      <c r="C5" s="184"/>
      <c r="D5" s="184"/>
      <c r="E5" s="184"/>
      <c r="F5" s="184"/>
      <c r="G5" s="184"/>
      <c r="H5" s="185"/>
    </row>
    <row r="6" spans="1:9" ht="45">
      <c r="A6" s="36" t="s">
        <v>127</v>
      </c>
      <c r="B6" s="37" t="s">
        <v>128</v>
      </c>
      <c r="C6" s="36" t="s">
        <v>129</v>
      </c>
      <c r="D6" s="36" t="s">
        <v>130</v>
      </c>
      <c r="E6" s="36" t="s">
        <v>131</v>
      </c>
      <c r="F6" s="36" t="s">
        <v>132</v>
      </c>
      <c r="G6" s="36" t="s">
        <v>133</v>
      </c>
      <c r="H6" s="38" t="s">
        <v>134</v>
      </c>
      <c r="I6" s="39"/>
    </row>
    <row r="7" spans="1:9">
      <c r="A7" s="17"/>
      <c r="B7" s="17"/>
      <c r="C7" s="17"/>
      <c r="D7" s="17"/>
      <c r="E7" s="17"/>
      <c r="F7" s="17"/>
      <c r="G7" s="17"/>
      <c r="H7" s="17"/>
      <c r="I7" s="39"/>
    </row>
    <row r="8" spans="1:9">
      <c r="A8" s="40" t="s">
        <v>135</v>
      </c>
      <c r="B8" s="34">
        <f>B9+B13</f>
        <v>15523303.01</v>
      </c>
      <c r="C8" s="34">
        <f>C9+C13</f>
        <v>12341035.01</v>
      </c>
      <c r="D8" s="34">
        <f t="shared" ref="D8:H8" si="0">D9+D13</f>
        <v>-795567</v>
      </c>
      <c r="E8" s="34">
        <f t="shared" si="0"/>
        <v>0</v>
      </c>
      <c r="F8" s="34">
        <f>F9+F13</f>
        <v>28659905.02</v>
      </c>
      <c r="G8" s="34">
        <f t="shared" si="0"/>
        <v>0</v>
      </c>
      <c r="H8" s="34">
        <f t="shared" si="0"/>
        <v>0</v>
      </c>
    </row>
    <row r="9" spans="1:9">
      <c r="A9" s="41" t="s">
        <v>136</v>
      </c>
      <c r="B9" s="32">
        <f>SUM(B10:B12)</f>
        <v>0</v>
      </c>
      <c r="C9" s="32">
        <f t="shared" ref="C9:H13" si="1">SUM(C10:C12)</f>
        <v>0</v>
      </c>
      <c r="D9" s="32">
        <f t="shared" si="1"/>
        <v>-795567</v>
      </c>
      <c r="E9" s="32">
        <f t="shared" si="1"/>
        <v>0</v>
      </c>
      <c r="F9" s="32">
        <f>B9+C9-D9+E9</f>
        <v>795567</v>
      </c>
      <c r="G9" s="32">
        <f t="shared" si="1"/>
        <v>0</v>
      </c>
      <c r="H9" s="32">
        <f t="shared" si="1"/>
        <v>0</v>
      </c>
    </row>
    <row r="10" spans="1:9">
      <c r="A10" s="42" t="s">
        <v>137</v>
      </c>
      <c r="B10" s="32"/>
      <c r="C10" s="32"/>
      <c r="D10" s="35">
        <v>-795567</v>
      </c>
      <c r="E10" s="32"/>
      <c r="F10" s="35">
        <v>0</v>
      </c>
      <c r="G10" s="35">
        <v>0</v>
      </c>
      <c r="H10" s="32"/>
    </row>
    <row r="11" spans="1:9">
      <c r="A11" s="42" t="s">
        <v>138</v>
      </c>
      <c r="B11" s="32"/>
      <c r="C11" s="32"/>
      <c r="D11" s="32"/>
      <c r="E11" s="32"/>
      <c r="F11" s="32">
        <f>B11+C11-D11+E11</f>
        <v>0</v>
      </c>
      <c r="G11" s="32"/>
      <c r="H11" s="32"/>
    </row>
    <row r="12" spans="1:9">
      <c r="A12" s="42" t="s">
        <v>139</v>
      </c>
      <c r="B12" s="32"/>
      <c r="C12" s="32"/>
      <c r="D12" s="32"/>
      <c r="E12" s="32"/>
      <c r="F12" s="32">
        <f>B12+C12-D12+E12</f>
        <v>0</v>
      </c>
      <c r="G12" s="32"/>
      <c r="H12" s="32"/>
    </row>
    <row r="13" spans="1:9">
      <c r="A13" s="41" t="s">
        <v>140</v>
      </c>
      <c r="B13" s="32">
        <f>SUM(B14:B16)</f>
        <v>15523303.01</v>
      </c>
      <c r="C13" s="32">
        <f t="shared" ref="C13:H13" si="2">SUM(C14:C16)</f>
        <v>12341035.01</v>
      </c>
      <c r="D13" s="32">
        <f t="shared" si="2"/>
        <v>0</v>
      </c>
      <c r="E13" s="32">
        <f t="shared" si="2"/>
        <v>0</v>
      </c>
      <c r="F13" s="32">
        <f t="shared" ref="F13" si="3">B13+C13-D13+E13</f>
        <v>27864338.02</v>
      </c>
      <c r="G13" s="32">
        <f t="shared" si="1"/>
        <v>0</v>
      </c>
      <c r="H13" s="32">
        <f t="shared" si="2"/>
        <v>0</v>
      </c>
    </row>
    <row r="14" spans="1:9">
      <c r="A14" s="42" t="s">
        <v>141</v>
      </c>
      <c r="B14" s="35">
        <v>15523303.01</v>
      </c>
      <c r="C14" s="35">
        <v>12341035.01</v>
      </c>
      <c r="D14" s="32"/>
      <c r="E14" s="32"/>
      <c r="F14" s="32">
        <f>B14+C14-D14+E14</f>
        <v>27864338.02</v>
      </c>
      <c r="G14" s="32"/>
      <c r="H14" s="32"/>
    </row>
    <row r="15" spans="1:9">
      <c r="A15" s="42" t="s">
        <v>142</v>
      </c>
      <c r="B15" s="35">
        <v>0</v>
      </c>
      <c r="C15" s="35">
        <v>0</v>
      </c>
      <c r="D15" s="32"/>
      <c r="E15" s="32"/>
      <c r="F15" s="32">
        <f>B15+C15-D15+E15</f>
        <v>0</v>
      </c>
      <c r="G15" s="32"/>
      <c r="H15" s="32"/>
    </row>
    <row r="16" spans="1:9">
      <c r="A16" s="42" t="s">
        <v>143</v>
      </c>
      <c r="B16" s="35">
        <v>0</v>
      </c>
      <c r="C16" s="35">
        <v>0</v>
      </c>
      <c r="D16" s="32"/>
      <c r="E16" s="32"/>
      <c r="F16" s="32">
        <f>B16+C16-D16+E16</f>
        <v>0</v>
      </c>
      <c r="G16" s="32"/>
      <c r="H16" s="32"/>
    </row>
    <row r="17" spans="1:8">
      <c r="A17" s="11"/>
      <c r="B17" s="43"/>
      <c r="C17" s="43"/>
      <c r="D17" s="43"/>
      <c r="E17" s="43"/>
      <c r="F17" s="43"/>
      <c r="G17" s="43"/>
      <c r="H17" s="43"/>
    </row>
    <row r="18" spans="1:8">
      <c r="A18" s="40" t="s">
        <v>144</v>
      </c>
      <c r="B18" s="34">
        <v>19118893.890000001</v>
      </c>
      <c r="C18" s="44"/>
      <c r="D18" s="44"/>
      <c r="E18" s="44"/>
      <c r="F18" s="34">
        <v>19870771.969999999</v>
      </c>
      <c r="G18" s="44"/>
      <c r="H18" s="44"/>
    </row>
    <row r="19" spans="1:8">
      <c r="A19" s="8"/>
      <c r="B19" s="45"/>
      <c r="C19" s="45"/>
      <c r="D19" s="45"/>
      <c r="E19" s="45"/>
      <c r="F19" s="45"/>
      <c r="G19" s="45"/>
      <c r="H19" s="45"/>
    </row>
    <row r="20" spans="1:8">
      <c r="A20" s="40" t="s">
        <v>145</v>
      </c>
      <c r="B20" s="34">
        <f>B8+B18</f>
        <v>34642196.899999999</v>
      </c>
      <c r="C20" s="34">
        <f t="shared" ref="C20:H20" si="4">C8+C18</f>
        <v>12341035.01</v>
      </c>
      <c r="D20" s="34">
        <f t="shared" si="4"/>
        <v>-795567</v>
      </c>
      <c r="E20" s="34">
        <f t="shared" si="4"/>
        <v>0</v>
      </c>
      <c r="F20" s="34">
        <f>F8+F18</f>
        <v>48530676.989999995</v>
      </c>
      <c r="G20" s="34">
        <f t="shared" si="4"/>
        <v>0</v>
      </c>
      <c r="H20" s="34">
        <f t="shared" si="4"/>
        <v>0</v>
      </c>
    </row>
    <row r="21" spans="1:8">
      <c r="A21" s="11"/>
      <c r="B21" s="33"/>
      <c r="C21" s="33"/>
      <c r="D21" s="33"/>
      <c r="E21" s="33"/>
      <c r="F21" s="33"/>
      <c r="G21" s="33"/>
      <c r="H21" s="33"/>
    </row>
    <row r="22" spans="1:8" ht="17.25">
      <c r="A22" s="40" t="s">
        <v>146</v>
      </c>
      <c r="B22" s="34">
        <f t="shared" ref="B22:H22" si="5">SUM(B23:B25)</f>
        <v>0</v>
      </c>
      <c r="C22" s="34">
        <f t="shared" si="5"/>
        <v>0</v>
      </c>
      <c r="D22" s="34">
        <f t="shared" si="5"/>
        <v>0</v>
      </c>
      <c r="E22" s="34">
        <f t="shared" si="5"/>
        <v>0</v>
      </c>
      <c r="F22" s="34">
        <f t="shared" si="5"/>
        <v>0</v>
      </c>
      <c r="G22" s="34">
        <f t="shared" si="5"/>
        <v>0</v>
      </c>
      <c r="H22" s="34">
        <f t="shared" si="5"/>
        <v>0</v>
      </c>
    </row>
    <row r="23" spans="1:8">
      <c r="A23" s="46" t="s">
        <v>147</v>
      </c>
      <c r="B23" s="32"/>
      <c r="C23" s="32"/>
      <c r="D23" s="32"/>
      <c r="E23" s="32"/>
      <c r="F23" s="32">
        <f>B23+C23-D23+E23</f>
        <v>0</v>
      </c>
      <c r="G23" s="32"/>
      <c r="H23" s="32"/>
    </row>
    <row r="24" spans="1:8">
      <c r="A24" s="46" t="s">
        <v>148</v>
      </c>
      <c r="B24" s="32"/>
      <c r="C24" s="32"/>
      <c r="D24" s="32"/>
      <c r="E24" s="32"/>
      <c r="F24" s="32">
        <f>B24+C24-D24+E24</f>
        <v>0</v>
      </c>
      <c r="G24" s="32"/>
      <c r="H24" s="32"/>
    </row>
    <row r="25" spans="1:8">
      <c r="A25" s="46" t="s">
        <v>149</v>
      </c>
      <c r="B25" s="32"/>
      <c r="C25" s="32"/>
      <c r="D25" s="32"/>
      <c r="E25" s="32"/>
      <c r="F25" s="32">
        <f>B25+C25-D25+E25</f>
        <v>0</v>
      </c>
      <c r="G25" s="32"/>
      <c r="H25" s="32"/>
    </row>
    <row r="26" spans="1:8">
      <c r="A26" s="47" t="s">
        <v>150</v>
      </c>
      <c r="B26" s="33"/>
      <c r="C26" s="33"/>
      <c r="D26" s="33"/>
      <c r="E26" s="33"/>
      <c r="F26" s="33"/>
      <c r="G26" s="33"/>
      <c r="H26" s="33"/>
    </row>
    <row r="27" spans="1:8" ht="17.25">
      <c r="A27" s="40" t="s">
        <v>151</v>
      </c>
      <c r="B27" s="34">
        <f>SUM(B28:B30)</f>
        <v>0</v>
      </c>
      <c r="C27" s="34">
        <f t="shared" ref="C27:H27" si="6">SUM(C28:C30)</f>
        <v>0</v>
      </c>
      <c r="D27" s="34">
        <f t="shared" si="6"/>
        <v>0</v>
      </c>
      <c r="E27" s="34">
        <f t="shared" si="6"/>
        <v>0</v>
      </c>
      <c r="F27" s="34">
        <f t="shared" si="6"/>
        <v>0</v>
      </c>
      <c r="G27" s="34">
        <f t="shared" si="6"/>
        <v>0</v>
      </c>
      <c r="H27" s="34">
        <f t="shared" si="6"/>
        <v>0</v>
      </c>
    </row>
    <row r="28" spans="1:8">
      <c r="A28" s="46" t="s">
        <v>152</v>
      </c>
      <c r="B28" s="32"/>
      <c r="C28" s="32"/>
      <c r="D28" s="32"/>
      <c r="E28" s="32"/>
      <c r="F28" s="32">
        <f>B28+C28-D28+E28</f>
        <v>0</v>
      </c>
      <c r="G28" s="32"/>
      <c r="H28" s="32"/>
    </row>
    <row r="29" spans="1:8">
      <c r="A29" s="46" t="s">
        <v>153</v>
      </c>
      <c r="B29" s="32"/>
      <c r="C29" s="32"/>
      <c r="D29" s="32"/>
      <c r="E29" s="32"/>
      <c r="F29" s="32">
        <f>B29+C29-D29+E29</f>
        <v>0</v>
      </c>
      <c r="G29" s="32"/>
      <c r="H29" s="32"/>
    </row>
    <row r="30" spans="1:8">
      <c r="A30" s="46" t="s">
        <v>154</v>
      </c>
      <c r="B30" s="32"/>
      <c r="C30" s="32"/>
      <c r="D30" s="32"/>
      <c r="E30" s="32"/>
      <c r="F30" s="32">
        <f>B30+C30-D30+E30</f>
        <v>0</v>
      </c>
      <c r="G30" s="32"/>
      <c r="H30" s="32"/>
    </row>
    <row r="31" spans="1:8">
      <c r="A31" s="48" t="s">
        <v>150</v>
      </c>
      <c r="B31" s="49"/>
      <c r="C31" s="49"/>
      <c r="D31" s="49"/>
      <c r="E31" s="49"/>
      <c r="F31" s="49"/>
      <c r="G31" s="49"/>
      <c r="H31" s="49"/>
    </row>
    <row r="32" spans="1:8">
      <c r="A32" s="1"/>
    </row>
    <row r="33" spans="1:8">
      <c r="A33" s="186" t="s">
        <v>155</v>
      </c>
      <c r="B33" s="186"/>
      <c r="C33" s="186"/>
      <c r="D33" s="186"/>
      <c r="E33" s="186"/>
      <c r="F33" s="186"/>
      <c r="G33" s="186"/>
      <c r="H33" s="186"/>
    </row>
    <row r="34" spans="1:8">
      <c r="A34" s="186"/>
      <c r="B34" s="186"/>
      <c r="C34" s="186"/>
      <c r="D34" s="186"/>
      <c r="E34" s="186"/>
      <c r="F34" s="186"/>
      <c r="G34" s="186"/>
      <c r="H34" s="186"/>
    </row>
    <row r="35" spans="1:8">
      <c r="A35" s="186"/>
      <c r="B35" s="186"/>
      <c r="C35" s="186"/>
      <c r="D35" s="186"/>
      <c r="E35" s="186"/>
      <c r="F35" s="186"/>
      <c r="G35" s="186"/>
      <c r="H35" s="186"/>
    </row>
    <row r="36" spans="1:8">
      <c r="A36" s="186"/>
      <c r="B36" s="186"/>
      <c r="C36" s="186"/>
      <c r="D36" s="186"/>
      <c r="E36" s="186"/>
      <c r="F36" s="186"/>
      <c r="G36" s="186"/>
      <c r="H36" s="186"/>
    </row>
    <row r="37" spans="1:8">
      <c r="A37" s="186"/>
      <c r="B37" s="186"/>
      <c r="C37" s="186"/>
      <c r="D37" s="186"/>
      <c r="E37" s="186"/>
      <c r="F37" s="186"/>
      <c r="G37" s="186"/>
      <c r="H37" s="186"/>
    </row>
    <row r="38" spans="1:8">
      <c r="A38" s="1"/>
    </row>
    <row r="39" spans="1:8" ht="30">
      <c r="A39" s="36" t="s">
        <v>156</v>
      </c>
      <c r="B39" s="36" t="s">
        <v>157</v>
      </c>
      <c r="C39" s="36" t="s">
        <v>158</v>
      </c>
      <c r="D39" s="36" t="s">
        <v>159</v>
      </c>
      <c r="E39" s="36" t="s">
        <v>160</v>
      </c>
      <c r="F39" s="38" t="s">
        <v>161</v>
      </c>
    </row>
    <row r="40" spans="1:8">
      <c r="A40" s="8"/>
      <c r="B40" s="50"/>
      <c r="C40" s="50"/>
      <c r="D40" s="50"/>
      <c r="E40" s="50"/>
      <c r="F40" s="50"/>
    </row>
    <row r="41" spans="1:8">
      <c r="A41" s="40" t="s">
        <v>162</v>
      </c>
      <c r="B41" s="51">
        <f>SUM(B42:B45)</f>
        <v>0</v>
      </c>
      <c r="C41" s="51">
        <f t="shared" ref="C41:F41" si="7">SUM(C42:C45)</f>
        <v>0</v>
      </c>
      <c r="D41" s="51">
        <f t="shared" si="7"/>
        <v>0</v>
      </c>
      <c r="E41" s="51">
        <f t="shared" si="7"/>
        <v>0</v>
      </c>
      <c r="F41" s="51">
        <f t="shared" si="7"/>
        <v>0</v>
      </c>
    </row>
    <row r="42" spans="1:8">
      <c r="A42" s="46" t="s">
        <v>163</v>
      </c>
      <c r="B42" s="52"/>
      <c r="C42" s="52"/>
      <c r="D42" s="52"/>
      <c r="E42" s="52"/>
      <c r="F42" s="52"/>
      <c r="G42" s="53"/>
      <c r="H42" s="53"/>
    </row>
    <row r="43" spans="1:8">
      <c r="A43" s="46" t="s">
        <v>164</v>
      </c>
      <c r="B43" s="52"/>
      <c r="C43" s="52"/>
      <c r="D43" s="52"/>
      <c r="E43" s="52"/>
      <c r="F43" s="52"/>
      <c r="G43" s="53"/>
      <c r="H43" s="53"/>
    </row>
    <row r="44" spans="1:8">
      <c r="A44" s="46" t="s">
        <v>165</v>
      </c>
      <c r="B44" s="52"/>
      <c r="C44" s="52"/>
      <c r="D44" s="52"/>
      <c r="E44" s="52"/>
      <c r="F44" s="52"/>
      <c r="G44" s="53"/>
      <c r="H44" s="53"/>
    </row>
    <row r="45" spans="1:8">
      <c r="A45" s="54" t="s">
        <v>150</v>
      </c>
      <c r="B45" s="18"/>
      <c r="C45" s="18"/>
      <c r="D45" s="18"/>
      <c r="E45" s="18"/>
      <c r="F45" s="18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90" zoomScaleNormal="90" workbookViewId="0">
      <selection activeCell="B27" sqref="B27"/>
    </sheetView>
  </sheetViews>
  <sheetFormatPr baseColWidth="10" defaultRowHeight="15"/>
  <cols>
    <col min="1" max="1" width="57" customWidth="1"/>
    <col min="2" max="11" width="21.7109375" customWidth="1"/>
  </cols>
  <sheetData>
    <row r="1" spans="1:12" ht="21">
      <c r="A1" s="173" t="s">
        <v>166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55"/>
    </row>
    <row r="2" spans="1:12">
      <c r="A2" s="174" t="s">
        <v>122</v>
      </c>
      <c r="B2" s="175"/>
      <c r="C2" s="175"/>
      <c r="D2" s="175"/>
      <c r="E2" s="175"/>
      <c r="F2" s="175"/>
      <c r="G2" s="175"/>
      <c r="H2" s="175"/>
      <c r="I2" s="175"/>
      <c r="J2" s="175"/>
      <c r="K2" s="176"/>
    </row>
    <row r="3" spans="1:12">
      <c r="A3" s="177" t="s">
        <v>167</v>
      </c>
      <c r="B3" s="178"/>
      <c r="C3" s="178"/>
      <c r="D3" s="178"/>
      <c r="E3" s="178"/>
      <c r="F3" s="178"/>
      <c r="G3" s="178"/>
      <c r="H3" s="178"/>
      <c r="I3" s="178"/>
      <c r="J3" s="178"/>
      <c r="K3" s="179"/>
    </row>
    <row r="4" spans="1:12">
      <c r="A4" s="180" t="s">
        <v>168</v>
      </c>
      <c r="B4" s="181"/>
      <c r="C4" s="181"/>
      <c r="D4" s="181"/>
      <c r="E4" s="181"/>
      <c r="F4" s="181"/>
      <c r="G4" s="181"/>
      <c r="H4" s="181"/>
      <c r="I4" s="181"/>
      <c r="J4" s="181"/>
      <c r="K4" s="182"/>
    </row>
    <row r="5" spans="1:12">
      <c r="A5" s="177" t="s">
        <v>2</v>
      </c>
      <c r="B5" s="178"/>
      <c r="C5" s="178"/>
      <c r="D5" s="178"/>
      <c r="E5" s="178"/>
      <c r="F5" s="178"/>
      <c r="G5" s="178"/>
      <c r="H5" s="178"/>
      <c r="I5" s="178"/>
      <c r="J5" s="178"/>
      <c r="K5" s="179"/>
    </row>
    <row r="6" spans="1:12" ht="75">
      <c r="A6" s="38" t="s">
        <v>169</v>
      </c>
      <c r="B6" s="38" t="s">
        <v>170</v>
      </c>
      <c r="C6" s="38" t="s">
        <v>171</v>
      </c>
      <c r="D6" s="38" t="s">
        <v>172</v>
      </c>
      <c r="E6" s="38" t="s">
        <v>173</v>
      </c>
      <c r="F6" s="38" t="s">
        <v>174</v>
      </c>
      <c r="G6" s="38" t="s">
        <v>175</v>
      </c>
      <c r="H6" s="38" t="s">
        <v>176</v>
      </c>
      <c r="I6" s="4" t="s">
        <v>177</v>
      </c>
      <c r="J6" s="4" t="s">
        <v>178</v>
      </c>
      <c r="K6" s="4" t="s">
        <v>179</v>
      </c>
    </row>
    <row r="7" spans="1:12">
      <c r="A7" s="56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2">
      <c r="A8" s="10" t="s">
        <v>180</v>
      </c>
      <c r="B8" s="57"/>
      <c r="C8" s="57"/>
      <c r="D8" s="57"/>
      <c r="E8" s="58">
        <f>SUM(E9:E12)</f>
        <v>0</v>
      </c>
      <c r="F8" s="57"/>
      <c r="G8" s="58">
        <f>SUM(G9:G12)</f>
        <v>0</v>
      </c>
      <c r="H8" s="58">
        <f>SUM(H9:H12)</f>
        <v>0</v>
      </c>
      <c r="I8" s="58">
        <f>SUM(I9:I12)</f>
        <v>0</v>
      </c>
      <c r="J8" s="58">
        <f>SUM(J9:J12)</f>
        <v>0</v>
      </c>
      <c r="K8" s="58">
        <f>SUM(K9:K12)</f>
        <v>0</v>
      </c>
    </row>
    <row r="9" spans="1:12">
      <c r="A9" s="59" t="s">
        <v>181</v>
      </c>
      <c r="B9" s="60"/>
      <c r="C9" s="60"/>
      <c r="D9" s="60"/>
      <c r="E9" s="61"/>
      <c r="F9" s="52"/>
      <c r="G9" s="61"/>
      <c r="H9" s="61"/>
      <c r="I9" s="61"/>
      <c r="J9" s="61"/>
      <c r="K9" s="61">
        <v>0</v>
      </c>
      <c r="L9" s="53"/>
    </row>
    <row r="10" spans="1:12">
      <c r="A10" s="59" t="s">
        <v>182</v>
      </c>
      <c r="B10" s="60"/>
      <c r="C10" s="60"/>
      <c r="D10" s="60"/>
      <c r="E10" s="61"/>
      <c r="F10" s="52"/>
      <c r="G10" s="61"/>
      <c r="H10" s="61"/>
      <c r="I10" s="61"/>
      <c r="J10" s="61"/>
      <c r="K10" s="61">
        <v>0</v>
      </c>
      <c r="L10" s="53"/>
    </row>
    <row r="11" spans="1:12">
      <c r="A11" s="59" t="s">
        <v>183</v>
      </c>
      <c r="B11" s="60"/>
      <c r="C11" s="60"/>
      <c r="D11" s="60"/>
      <c r="E11" s="61"/>
      <c r="F11" s="52"/>
      <c r="G11" s="61"/>
      <c r="H11" s="61"/>
      <c r="I11" s="61"/>
      <c r="J11" s="61"/>
      <c r="K11" s="61">
        <v>0</v>
      </c>
      <c r="L11" s="53"/>
    </row>
    <row r="12" spans="1:12">
      <c r="A12" s="59" t="s">
        <v>184</v>
      </c>
      <c r="B12" s="60"/>
      <c r="C12" s="60"/>
      <c r="D12" s="60"/>
      <c r="E12" s="61"/>
      <c r="F12" s="52"/>
      <c r="G12" s="61"/>
      <c r="H12" s="61"/>
      <c r="I12" s="61"/>
      <c r="J12" s="61"/>
      <c r="K12" s="61">
        <v>0</v>
      </c>
      <c r="L12" s="53"/>
    </row>
    <row r="13" spans="1:12">
      <c r="A13" s="62" t="s">
        <v>150</v>
      </c>
      <c r="B13" s="63"/>
      <c r="C13" s="63"/>
      <c r="D13" s="63"/>
      <c r="E13" s="64"/>
      <c r="F13" s="11"/>
      <c r="G13" s="64"/>
      <c r="H13" s="64"/>
      <c r="I13" s="64"/>
      <c r="J13" s="64"/>
      <c r="K13" s="64"/>
    </row>
    <row r="14" spans="1:12">
      <c r="A14" s="10" t="s">
        <v>185</v>
      </c>
      <c r="B14" s="57"/>
      <c r="C14" s="57"/>
      <c r="D14" s="57"/>
      <c r="E14" s="58">
        <f>SUM(E15:E18)</f>
        <v>0</v>
      </c>
      <c r="F14" s="57"/>
      <c r="G14" s="58">
        <f>SUM(G15:G18)</f>
        <v>0</v>
      </c>
      <c r="H14" s="58">
        <f>SUM(H15:H18)</f>
        <v>0</v>
      </c>
      <c r="I14" s="58">
        <f>SUM(I15:I18)</f>
        <v>0</v>
      </c>
      <c r="J14" s="58">
        <f>SUM(J15:J18)</f>
        <v>0</v>
      </c>
      <c r="K14" s="58">
        <f>SUM(K15:K18)</f>
        <v>0</v>
      </c>
    </row>
    <row r="15" spans="1:12">
      <c r="A15" s="59" t="s">
        <v>186</v>
      </c>
      <c r="B15" s="60"/>
      <c r="C15" s="60"/>
      <c r="D15" s="60"/>
      <c r="E15" s="61"/>
      <c r="F15" s="52"/>
      <c r="G15" s="61"/>
      <c r="H15" s="61"/>
      <c r="I15" s="61"/>
      <c r="J15" s="61"/>
      <c r="K15" s="61">
        <v>0</v>
      </c>
      <c r="L15" s="53"/>
    </row>
    <row r="16" spans="1:12">
      <c r="A16" s="59" t="s">
        <v>187</v>
      </c>
      <c r="B16" s="60"/>
      <c r="C16" s="60"/>
      <c r="D16" s="60"/>
      <c r="E16" s="61"/>
      <c r="F16" s="52"/>
      <c r="G16" s="61"/>
      <c r="H16" s="61"/>
      <c r="I16" s="61"/>
      <c r="J16" s="61"/>
      <c r="K16" s="61">
        <v>0</v>
      </c>
      <c r="L16" s="53"/>
    </row>
    <row r="17" spans="1:11">
      <c r="A17" s="59" t="s">
        <v>188</v>
      </c>
      <c r="B17" s="60"/>
      <c r="C17" s="60"/>
      <c r="D17" s="60"/>
      <c r="E17" s="61"/>
      <c r="F17" s="52"/>
      <c r="G17" s="61"/>
      <c r="H17" s="61"/>
      <c r="I17" s="61"/>
      <c r="J17" s="61"/>
      <c r="K17" s="61">
        <v>0</v>
      </c>
    </row>
    <row r="18" spans="1:11">
      <c r="A18" s="59" t="s">
        <v>189</v>
      </c>
      <c r="B18" s="60"/>
      <c r="C18" s="60"/>
      <c r="D18" s="60"/>
      <c r="E18" s="61"/>
      <c r="F18" s="52"/>
      <c r="G18" s="61"/>
      <c r="H18" s="61"/>
      <c r="I18" s="61"/>
      <c r="J18" s="61"/>
      <c r="K18" s="61">
        <v>0</v>
      </c>
    </row>
    <row r="19" spans="1:11">
      <c r="A19" s="62" t="s">
        <v>150</v>
      </c>
      <c r="B19" s="63"/>
      <c r="C19" s="63"/>
      <c r="D19" s="63"/>
      <c r="E19" s="64"/>
      <c r="F19" s="11"/>
      <c r="G19" s="64"/>
      <c r="H19" s="64"/>
      <c r="I19" s="64"/>
      <c r="J19" s="64"/>
      <c r="K19" s="64"/>
    </row>
    <row r="20" spans="1:11">
      <c r="A20" s="10" t="s">
        <v>190</v>
      </c>
      <c r="B20" s="57"/>
      <c r="C20" s="57"/>
      <c r="D20" s="57"/>
      <c r="E20" s="58">
        <f>E8+E14</f>
        <v>0</v>
      </c>
      <c r="F20" s="57"/>
      <c r="G20" s="58">
        <f>G8+G14</f>
        <v>0</v>
      </c>
      <c r="H20" s="58">
        <f>H8+H14</f>
        <v>0</v>
      </c>
      <c r="I20" s="58">
        <f>I8+I14</f>
        <v>0</v>
      </c>
      <c r="J20" s="58">
        <f>J8+J14</f>
        <v>0</v>
      </c>
      <c r="K20" s="58">
        <f>K8+K14</f>
        <v>0</v>
      </c>
    </row>
    <row r="21" spans="1:11">
      <c r="A21" s="65"/>
      <c r="B21" s="66"/>
      <c r="C21" s="66"/>
      <c r="D21" s="66"/>
      <c r="E21" s="66"/>
      <c r="F21" s="66"/>
      <c r="G21" s="67"/>
      <c r="H21" s="67"/>
      <c r="I21" s="67"/>
      <c r="J21" s="67"/>
      <c r="K21" s="67"/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3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opLeftCell="A4" zoomScaleNormal="100" workbookViewId="0">
      <selection activeCell="A25" sqref="A25"/>
    </sheetView>
  </sheetViews>
  <sheetFormatPr baseColWidth="10" defaultRowHeight="15"/>
  <cols>
    <col min="1" max="1" width="100.7109375" customWidth="1"/>
    <col min="2" max="2" width="25.7109375" customWidth="1"/>
    <col min="3" max="3" width="27.140625" customWidth="1"/>
    <col min="4" max="4" width="24.7109375" customWidth="1"/>
    <col min="7" max="7" width="15.140625" bestFit="1" customWidth="1"/>
  </cols>
  <sheetData>
    <row r="1" spans="1:11" ht="21">
      <c r="A1" s="173" t="s">
        <v>231</v>
      </c>
      <c r="B1" s="173"/>
      <c r="C1" s="173"/>
      <c r="D1" s="173"/>
      <c r="E1" s="55"/>
      <c r="F1" s="55"/>
      <c r="G1" s="55"/>
      <c r="H1" s="55"/>
      <c r="I1" s="55"/>
      <c r="J1" s="55"/>
      <c r="K1" s="55"/>
    </row>
    <row r="2" spans="1:11">
      <c r="A2" s="174" t="s">
        <v>122</v>
      </c>
      <c r="B2" s="175"/>
      <c r="C2" s="175"/>
      <c r="D2" s="176"/>
    </row>
    <row r="3" spans="1:11">
      <c r="A3" s="177" t="s">
        <v>230</v>
      </c>
      <c r="B3" s="178"/>
      <c r="C3" s="178"/>
      <c r="D3" s="179"/>
    </row>
    <row r="4" spans="1:11">
      <c r="A4" s="180" t="s">
        <v>168</v>
      </c>
      <c r="B4" s="181"/>
      <c r="C4" s="181"/>
      <c r="D4" s="182"/>
    </row>
    <row r="5" spans="1:11">
      <c r="A5" s="183" t="s">
        <v>2</v>
      </c>
      <c r="B5" s="184"/>
      <c r="C5" s="184"/>
      <c r="D5" s="185"/>
    </row>
    <row r="7" spans="1:11" ht="30">
      <c r="A7" s="78" t="s">
        <v>4</v>
      </c>
      <c r="B7" s="38" t="s">
        <v>229</v>
      </c>
      <c r="C7" s="38" t="s">
        <v>200</v>
      </c>
      <c r="D7" s="38" t="s">
        <v>199</v>
      </c>
    </row>
    <row r="8" spans="1:11">
      <c r="A8" s="16" t="s">
        <v>228</v>
      </c>
      <c r="B8" s="68">
        <f>SUM(B9:B11)</f>
        <v>495111634.61000001</v>
      </c>
      <c r="C8" s="68">
        <f>SUM(C9:C11)</f>
        <v>198357610.93000001</v>
      </c>
      <c r="D8" s="68">
        <f>SUM(D9:D11)</f>
        <v>195712843.43000001</v>
      </c>
    </row>
    <row r="9" spans="1:11">
      <c r="A9" s="73" t="s">
        <v>227</v>
      </c>
      <c r="B9" s="71">
        <v>358828769.77999997</v>
      </c>
      <c r="C9" s="71">
        <v>146013771.61000001</v>
      </c>
      <c r="D9" s="71">
        <v>143369004.11000001</v>
      </c>
    </row>
    <row r="10" spans="1:11">
      <c r="A10" s="73" t="s">
        <v>198</v>
      </c>
      <c r="B10" s="71">
        <v>136282864.83000001</v>
      </c>
      <c r="C10" s="71">
        <v>52343839.32</v>
      </c>
      <c r="D10" s="71">
        <v>52343839.32</v>
      </c>
    </row>
    <row r="11" spans="1:11">
      <c r="A11" s="73" t="s">
        <v>226</v>
      </c>
      <c r="B11" s="71">
        <v>0</v>
      </c>
      <c r="C11" s="71">
        <v>0</v>
      </c>
      <c r="D11" s="71">
        <v>0</v>
      </c>
    </row>
    <row r="12" spans="1:11">
      <c r="A12" s="13"/>
      <c r="B12" s="70"/>
      <c r="C12" s="70"/>
      <c r="D12" s="70"/>
    </row>
    <row r="13" spans="1:11">
      <c r="A13" s="16" t="s">
        <v>225</v>
      </c>
      <c r="B13" s="68">
        <f>SUM(B14:B15)</f>
        <v>491929366.60999995</v>
      </c>
      <c r="C13" s="68">
        <f>SUM(C14:C15)</f>
        <v>148574439.34</v>
      </c>
      <c r="D13" s="68">
        <f>SUM(D14:D15)</f>
        <v>139798403.19999999</v>
      </c>
      <c r="E13" s="92"/>
      <c r="G13" s="94"/>
    </row>
    <row r="14" spans="1:11">
      <c r="A14" s="73" t="s">
        <v>206</v>
      </c>
      <c r="B14" s="71">
        <v>358828769.77999997</v>
      </c>
      <c r="C14" s="71">
        <v>77818105.480000004</v>
      </c>
      <c r="D14" s="71">
        <v>75663232.140000001</v>
      </c>
    </row>
    <row r="15" spans="1:11">
      <c r="A15" s="73" t="s">
        <v>224</v>
      </c>
      <c r="B15" s="71">
        <v>133100596.83</v>
      </c>
      <c r="C15" s="71">
        <v>70756333.859999999</v>
      </c>
      <c r="D15" s="71">
        <v>64135171.060000002</v>
      </c>
    </row>
    <row r="16" spans="1:11">
      <c r="A16" s="13"/>
      <c r="B16" s="70"/>
      <c r="C16" s="70"/>
      <c r="D16" s="70"/>
    </row>
    <row r="17" spans="1:5">
      <c r="A17" s="16" t="s">
        <v>223</v>
      </c>
      <c r="B17" s="93">
        <v>0</v>
      </c>
      <c r="C17" s="68">
        <f>C18+C19</f>
        <v>-48947473.469999999</v>
      </c>
      <c r="D17" s="68">
        <f>D18+D19</f>
        <v>-48757027.399999999</v>
      </c>
      <c r="E17" s="92"/>
    </row>
    <row r="18" spans="1:5">
      <c r="A18" s="73" t="s">
        <v>205</v>
      </c>
      <c r="B18" s="91">
        <v>0</v>
      </c>
      <c r="C18" s="71">
        <v>-5497725.1500000004</v>
      </c>
      <c r="D18" s="71">
        <v>-5497725.1500000004</v>
      </c>
    </row>
    <row r="19" spans="1:5">
      <c r="A19" s="73" t="s">
        <v>193</v>
      </c>
      <c r="B19" s="91">
        <v>0</v>
      </c>
      <c r="C19" s="71">
        <v>-43449748.32</v>
      </c>
      <c r="D19" s="90">
        <v>-43259302.25</v>
      </c>
    </row>
    <row r="20" spans="1:5">
      <c r="A20" s="13"/>
      <c r="B20" s="70"/>
      <c r="C20" s="70"/>
      <c r="D20" s="70"/>
    </row>
    <row r="21" spans="1:5">
      <c r="A21" s="16" t="s">
        <v>222</v>
      </c>
      <c r="B21" s="68">
        <f>B8-B13+B17</f>
        <v>3182268.0000000596</v>
      </c>
      <c r="C21" s="68">
        <f>C8-C13+C17</f>
        <v>835698.12000000477</v>
      </c>
      <c r="D21" s="68">
        <f>D8-D13+D17</f>
        <v>7157412.8300000206</v>
      </c>
    </row>
    <row r="22" spans="1:5">
      <c r="A22" s="16"/>
      <c r="B22" s="70"/>
      <c r="C22" s="70"/>
      <c r="D22" s="70"/>
    </row>
    <row r="23" spans="1:5">
      <c r="A23" s="16" t="s">
        <v>221</v>
      </c>
      <c r="B23" s="68">
        <f>B21-B11</f>
        <v>3182268.0000000596</v>
      </c>
      <c r="C23" s="68">
        <f>C21-C11</f>
        <v>835698.12000000477</v>
      </c>
      <c r="D23" s="68">
        <f>D21-D11</f>
        <v>7157412.8300000206</v>
      </c>
    </row>
    <row r="24" spans="1:5">
      <c r="A24" s="16"/>
      <c r="B24" s="89"/>
      <c r="C24" s="89"/>
      <c r="D24" s="89"/>
    </row>
    <row r="25" spans="1:5">
      <c r="A25" s="69" t="s">
        <v>220</v>
      </c>
      <c r="B25" s="68">
        <f>B23-B17</f>
        <v>3182268.0000000596</v>
      </c>
      <c r="C25" s="68">
        <f>C23-C17</f>
        <v>49783171.590000004</v>
      </c>
      <c r="D25" s="68">
        <f>D23-D17</f>
        <v>55914440.230000019</v>
      </c>
    </row>
    <row r="26" spans="1:5">
      <c r="A26" s="88"/>
      <c r="B26" s="87"/>
      <c r="C26" s="87"/>
      <c r="D26" s="87"/>
    </row>
    <row r="27" spans="1:5">
      <c r="A27" s="1"/>
    </row>
    <row r="28" spans="1:5">
      <c r="A28" s="78" t="s">
        <v>202</v>
      </c>
      <c r="B28" s="38" t="s">
        <v>219</v>
      </c>
      <c r="C28" s="38" t="s">
        <v>200</v>
      </c>
      <c r="D28" s="38" t="s">
        <v>218</v>
      </c>
    </row>
    <row r="29" spans="1:5">
      <c r="A29" s="16" t="s">
        <v>217</v>
      </c>
      <c r="B29" s="58">
        <f>SUM(B30:B31)</f>
        <v>1550000</v>
      </c>
      <c r="C29" s="58">
        <f>SUM(C30:C31)</f>
        <v>471960.04</v>
      </c>
      <c r="D29" s="58">
        <f>SUM(D30:D31)</f>
        <v>471960.04</v>
      </c>
    </row>
    <row r="30" spans="1:5">
      <c r="A30" s="73" t="s">
        <v>216</v>
      </c>
      <c r="B30" s="82">
        <v>0</v>
      </c>
      <c r="C30" s="82">
        <v>0</v>
      </c>
      <c r="D30" s="82">
        <v>0</v>
      </c>
    </row>
    <row r="31" spans="1:5">
      <c r="A31" s="73" t="s">
        <v>215</v>
      </c>
      <c r="B31" s="82">
        <v>1550000</v>
      </c>
      <c r="C31" s="82">
        <v>471960.04</v>
      </c>
      <c r="D31" s="82">
        <v>471960.04</v>
      </c>
    </row>
    <row r="32" spans="1:5">
      <c r="A32" s="11"/>
      <c r="B32" s="64"/>
      <c r="C32" s="64"/>
      <c r="D32" s="64"/>
    </row>
    <row r="33" spans="1:4">
      <c r="A33" s="16" t="s">
        <v>214</v>
      </c>
      <c r="B33" s="58">
        <f>B25+B29</f>
        <v>4732268.0000000596</v>
      </c>
      <c r="C33" s="58">
        <f>C25+C29</f>
        <v>50255131.630000003</v>
      </c>
      <c r="D33" s="58">
        <f>D25+D29</f>
        <v>56386400.270000018</v>
      </c>
    </row>
    <row r="34" spans="1:4">
      <c r="A34" s="65"/>
      <c r="B34" s="86"/>
      <c r="C34" s="86"/>
      <c r="D34" s="86"/>
    </row>
    <row r="35" spans="1:4">
      <c r="A35" s="1"/>
    </row>
    <row r="36" spans="1:4" ht="30">
      <c r="A36" s="78" t="s">
        <v>202</v>
      </c>
      <c r="B36" s="38" t="s">
        <v>201</v>
      </c>
      <c r="C36" s="38" t="s">
        <v>200</v>
      </c>
      <c r="D36" s="38" t="s">
        <v>199</v>
      </c>
    </row>
    <row r="37" spans="1:4">
      <c r="A37" s="16" t="s">
        <v>213</v>
      </c>
      <c r="B37" s="58">
        <f>SUM(B38:B39)</f>
        <v>0</v>
      </c>
      <c r="C37" s="58">
        <f>SUM(C38:C39)</f>
        <v>0</v>
      </c>
      <c r="D37" s="58">
        <f>SUM(D38:D39)</f>
        <v>0</v>
      </c>
    </row>
    <row r="38" spans="1:4">
      <c r="A38" s="73" t="s">
        <v>208</v>
      </c>
      <c r="B38" s="82">
        <v>0</v>
      </c>
      <c r="C38" s="82">
        <v>0</v>
      </c>
      <c r="D38" s="82">
        <v>0</v>
      </c>
    </row>
    <row r="39" spans="1:4">
      <c r="A39" s="73" t="s">
        <v>196</v>
      </c>
      <c r="B39" s="82">
        <v>0</v>
      </c>
      <c r="C39" s="82">
        <v>0</v>
      </c>
      <c r="D39" s="82">
        <v>0</v>
      </c>
    </row>
    <row r="40" spans="1:4">
      <c r="A40" s="16" t="s">
        <v>212</v>
      </c>
      <c r="B40" s="58">
        <f>SUM(B41:B42)</f>
        <v>0</v>
      </c>
      <c r="C40" s="58">
        <f>SUM(C41:C42)</f>
        <v>0</v>
      </c>
      <c r="D40" s="58">
        <f>SUM(D41:D42)</f>
        <v>0</v>
      </c>
    </row>
    <row r="41" spans="1:4">
      <c r="A41" s="73" t="s">
        <v>207</v>
      </c>
      <c r="B41" s="82">
        <v>0</v>
      </c>
      <c r="C41" s="82">
        <v>0</v>
      </c>
      <c r="D41" s="82">
        <v>0</v>
      </c>
    </row>
    <row r="42" spans="1:4">
      <c r="A42" s="73" t="s">
        <v>195</v>
      </c>
      <c r="B42" s="82">
        <v>0</v>
      </c>
      <c r="C42" s="82">
        <v>0</v>
      </c>
      <c r="D42" s="82">
        <v>0</v>
      </c>
    </row>
    <row r="43" spans="1:4">
      <c r="A43" s="11"/>
      <c r="B43" s="64"/>
      <c r="C43" s="64"/>
      <c r="D43" s="64"/>
    </row>
    <row r="44" spans="1:4">
      <c r="A44" s="16" t="s">
        <v>211</v>
      </c>
      <c r="B44" s="58">
        <f>B37-B40</f>
        <v>0</v>
      </c>
      <c r="C44" s="58">
        <f>C37-C40</f>
        <v>0</v>
      </c>
      <c r="D44" s="58">
        <f>D37-D40</f>
        <v>0</v>
      </c>
    </row>
    <row r="45" spans="1:4">
      <c r="A45" s="85"/>
      <c r="B45" s="79"/>
      <c r="C45" s="79"/>
      <c r="D45" s="79"/>
    </row>
    <row r="47" spans="1:4" ht="30">
      <c r="A47" s="78" t="s">
        <v>202</v>
      </c>
      <c r="B47" s="38" t="s">
        <v>201</v>
      </c>
      <c r="C47" s="38" t="s">
        <v>200</v>
      </c>
      <c r="D47" s="38" t="s">
        <v>199</v>
      </c>
    </row>
    <row r="48" spans="1:4">
      <c r="A48" s="77" t="s">
        <v>210</v>
      </c>
      <c r="B48" s="84">
        <v>358828769.77999997</v>
      </c>
      <c r="C48" s="84">
        <v>146013771.61000001</v>
      </c>
      <c r="D48" s="84">
        <v>143369004.11000001</v>
      </c>
    </row>
    <row r="49" spans="1:4">
      <c r="A49" s="75" t="s">
        <v>209</v>
      </c>
      <c r="B49" s="58">
        <f>B50-B51</f>
        <v>0</v>
      </c>
      <c r="C49" s="58">
        <f>C50-C51</f>
        <v>0</v>
      </c>
      <c r="D49" s="58">
        <f>D50-D51</f>
        <v>0</v>
      </c>
    </row>
    <row r="50" spans="1:4">
      <c r="A50" s="74" t="s">
        <v>208</v>
      </c>
      <c r="B50" s="82">
        <v>0</v>
      </c>
      <c r="C50" s="82">
        <v>0</v>
      </c>
      <c r="D50" s="82">
        <v>0</v>
      </c>
    </row>
    <row r="51" spans="1:4">
      <c r="A51" s="74" t="s">
        <v>207</v>
      </c>
      <c r="B51" s="82">
        <v>0</v>
      </c>
      <c r="C51" s="82">
        <v>0</v>
      </c>
      <c r="D51" s="82">
        <v>0</v>
      </c>
    </row>
    <row r="52" spans="1:4">
      <c r="A52" s="11"/>
      <c r="B52" s="64"/>
      <c r="C52" s="64"/>
      <c r="D52" s="64"/>
    </row>
    <row r="53" spans="1:4">
      <c r="A53" s="73" t="s">
        <v>206</v>
      </c>
      <c r="B53" s="82">
        <v>358828769.77999997</v>
      </c>
      <c r="C53" s="82">
        <v>77818105.480000004</v>
      </c>
      <c r="D53" s="82">
        <v>75663232.140000001</v>
      </c>
    </row>
    <row r="54" spans="1:4">
      <c r="A54" s="11"/>
      <c r="B54" s="64"/>
      <c r="C54" s="64"/>
      <c r="D54" s="64"/>
    </row>
    <row r="55" spans="1:4">
      <c r="A55" s="73" t="s">
        <v>205</v>
      </c>
      <c r="B55" s="83"/>
      <c r="C55" s="82">
        <v>-5497725.1500000004</v>
      </c>
      <c r="D55" s="82">
        <v>-5497725.1500000004</v>
      </c>
    </row>
    <row r="56" spans="1:4">
      <c r="A56" s="11"/>
      <c r="B56" s="64"/>
      <c r="C56" s="64"/>
      <c r="D56" s="64"/>
    </row>
    <row r="57" spans="1:4" ht="30">
      <c r="A57" s="69" t="s">
        <v>204</v>
      </c>
      <c r="B57" s="58">
        <f>B48+B49-B53-B55</f>
        <v>0</v>
      </c>
      <c r="C57" s="58">
        <f>C48+C49-C53+C55</f>
        <v>62697940.980000012</v>
      </c>
      <c r="D57" s="58">
        <f>D48+D49-D53+D55</f>
        <v>62208046.820000015</v>
      </c>
    </row>
    <row r="58" spans="1:4">
      <c r="A58" s="81"/>
      <c r="B58" s="80"/>
      <c r="C58" s="80"/>
      <c r="D58" s="80"/>
    </row>
    <row r="59" spans="1:4">
      <c r="A59" s="69" t="s">
        <v>203</v>
      </c>
      <c r="B59" s="58">
        <f>B57-B49</f>
        <v>0</v>
      </c>
      <c r="C59" s="58">
        <f>C57-C49</f>
        <v>62697940.980000012</v>
      </c>
      <c r="D59" s="58">
        <f>D57-D49</f>
        <v>62208046.820000015</v>
      </c>
    </row>
    <row r="60" spans="1:4">
      <c r="A60" s="65"/>
      <c r="B60" s="79"/>
      <c r="C60" s="79"/>
      <c r="D60" s="79"/>
    </row>
    <row r="62" spans="1:4" ht="30">
      <c r="A62" s="78" t="s">
        <v>202</v>
      </c>
      <c r="B62" s="38" t="s">
        <v>201</v>
      </c>
      <c r="C62" s="38" t="s">
        <v>200</v>
      </c>
      <c r="D62" s="38" t="s">
        <v>199</v>
      </c>
    </row>
    <row r="63" spans="1:4">
      <c r="A63" s="77" t="s">
        <v>198</v>
      </c>
      <c r="B63" s="76">
        <v>136282864.83000001</v>
      </c>
      <c r="C63" s="76">
        <v>52343839.32</v>
      </c>
      <c r="D63" s="76">
        <v>52343839.32</v>
      </c>
    </row>
    <row r="64" spans="1:4" ht="30">
      <c r="A64" s="75" t="s">
        <v>197</v>
      </c>
      <c r="B64" s="68">
        <f>B65-B66</f>
        <v>0</v>
      </c>
      <c r="C64" s="68">
        <f>C65-C66</f>
        <v>0</v>
      </c>
      <c r="D64" s="68">
        <f>D65-D66</f>
        <v>0</v>
      </c>
    </row>
    <row r="65" spans="1:4">
      <c r="A65" s="74" t="s">
        <v>196</v>
      </c>
      <c r="B65" s="71">
        <v>0</v>
      </c>
      <c r="C65" s="71">
        <v>0</v>
      </c>
      <c r="D65" s="71">
        <v>0</v>
      </c>
    </row>
    <row r="66" spans="1:4">
      <c r="A66" s="74" t="s">
        <v>195</v>
      </c>
      <c r="B66" s="71">
        <v>0</v>
      </c>
      <c r="C66" s="71">
        <v>0</v>
      </c>
      <c r="D66" s="71">
        <v>0</v>
      </c>
    </row>
    <row r="67" spans="1:4">
      <c r="A67" s="11"/>
      <c r="B67" s="70"/>
      <c r="C67" s="70"/>
      <c r="D67" s="70"/>
    </row>
    <row r="68" spans="1:4">
      <c r="A68" s="73" t="s">
        <v>194</v>
      </c>
      <c r="B68" s="71">
        <v>133100596.83</v>
      </c>
      <c r="C68" s="71">
        <v>70756333.859999999</v>
      </c>
      <c r="D68" s="71">
        <v>64135171.060000002</v>
      </c>
    </row>
    <row r="69" spans="1:4">
      <c r="A69" s="11"/>
      <c r="B69" s="70"/>
      <c r="C69" s="70"/>
      <c r="D69" s="70"/>
    </row>
    <row r="70" spans="1:4">
      <c r="A70" s="73" t="s">
        <v>193</v>
      </c>
      <c r="B70" s="72">
        <v>0</v>
      </c>
      <c r="C70" s="71">
        <v>-43449748.32</v>
      </c>
      <c r="D70" s="71">
        <v>-43259302.25</v>
      </c>
    </row>
    <row r="71" spans="1:4">
      <c r="A71" s="11"/>
      <c r="B71" s="70"/>
      <c r="C71" s="70"/>
      <c r="D71" s="70"/>
    </row>
    <row r="72" spans="1:4" ht="30">
      <c r="A72" s="69" t="s">
        <v>192</v>
      </c>
      <c r="B72" s="68">
        <f>B63+B64-B68+B70</f>
        <v>3182268.0000000149</v>
      </c>
      <c r="C72" s="68">
        <f>C63+C64-C68+C70</f>
        <v>-61862242.859999999</v>
      </c>
      <c r="D72" s="68">
        <f>D63+D64-D68+D70</f>
        <v>-55050633.990000002</v>
      </c>
    </row>
    <row r="73" spans="1:4">
      <c r="A73" s="11"/>
      <c r="B73" s="70"/>
      <c r="C73" s="70"/>
      <c r="D73" s="70"/>
    </row>
    <row r="74" spans="1:4">
      <c r="A74" s="69" t="s">
        <v>191</v>
      </c>
      <c r="B74" s="68">
        <f>B72-B64</f>
        <v>3182268.0000000149</v>
      </c>
      <c r="C74" s="68">
        <f>C72-C64</f>
        <v>-61862242.859999999</v>
      </c>
      <c r="D74" s="68">
        <f>D72-D64</f>
        <v>-55050633.990000002</v>
      </c>
    </row>
    <row r="75" spans="1:4">
      <c r="A75" s="65"/>
      <c r="B75" s="67"/>
      <c r="C75" s="67"/>
      <c r="D75" s="67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zoomScale="90" zoomScaleNormal="90" workbookViewId="0">
      <selection activeCell="A22" sqref="A22"/>
    </sheetView>
  </sheetViews>
  <sheetFormatPr baseColWidth="10" defaultRowHeight="1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>
      <c r="A1" s="188" t="s">
        <v>232</v>
      </c>
      <c r="B1" s="188"/>
      <c r="C1" s="188"/>
      <c r="D1" s="188"/>
      <c r="E1" s="188"/>
      <c r="F1" s="188"/>
      <c r="G1" s="188"/>
      <c r="H1" s="95"/>
    </row>
    <row r="2" spans="1:8">
      <c r="A2" s="174" t="s">
        <v>122</v>
      </c>
      <c r="B2" s="175"/>
      <c r="C2" s="175"/>
      <c r="D2" s="175"/>
      <c r="E2" s="175"/>
      <c r="F2" s="175"/>
      <c r="G2" s="176"/>
    </row>
    <row r="3" spans="1:8">
      <c r="A3" s="177" t="s">
        <v>233</v>
      </c>
      <c r="B3" s="178"/>
      <c r="C3" s="178"/>
      <c r="D3" s="178"/>
      <c r="E3" s="178"/>
      <c r="F3" s="178"/>
      <c r="G3" s="179"/>
    </row>
    <row r="4" spans="1:8">
      <c r="A4" s="180" t="s">
        <v>168</v>
      </c>
      <c r="B4" s="181"/>
      <c r="C4" s="181"/>
      <c r="D4" s="181"/>
      <c r="E4" s="181"/>
      <c r="F4" s="181"/>
      <c r="G4" s="182"/>
    </row>
    <row r="5" spans="1:8">
      <c r="A5" s="183" t="s">
        <v>2</v>
      </c>
      <c r="B5" s="184"/>
      <c r="C5" s="184"/>
      <c r="D5" s="184"/>
      <c r="E5" s="184"/>
      <c r="F5" s="184"/>
      <c r="G5" s="185"/>
    </row>
    <row r="6" spans="1:8">
      <c r="A6" s="189" t="s">
        <v>234</v>
      </c>
      <c r="B6" s="191" t="s">
        <v>235</v>
      </c>
      <c r="C6" s="191"/>
      <c r="D6" s="191"/>
      <c r="E6" s="191"/>
      <c r="F6" s="191"/>
      <c r="G6" s="191" t="s">
        <v>236</v>
      </c>
    </row>
    <row r="7" spans="1:8" ht="30">
      <c r="A7" s="190"/>
      <c r="B7" s="96" t="s">
        <v>237</v>
      </c>
      <c r="C7" s="38" t="s">
        <v>238</v>
      </c>
      <c r="D7" s="96" t="s">
        <v>239</v>
      </c>
      <c r="E7" s="96" t="s">
        <v>200</v>
      </c>
      <c r="F7" s="96" t="s">
        <v>240</v>
      </c>
      <c r="G7" s="191"/>
    </row>
    <row r="8" spans="1:8">
      <c r="A8" s="97" t="s">
        <v>241</v>
      </c>
      <c r="B8" s="70"/>
      <c r="C8" s="70"/>
      <c r="D8" s="70"/>
      <c r="E8" s="70"/>
      <c r="F8" s="70"/>
      <c r="G8" s="70"/>
    </row>
    <row r="9" spans="1:8">
      <c r="A9" s="73" t="s">
        <v>242</v>
      </c>
      <c r="B9" s="82">
        <v>80382500</v>
      </c>
      <c r="C9" s="82">
        <v>1120040</v>
      </c>
      <c r="D9" s="61">
        <f>B9+C9</f>
        <v>81502540</v>
      </c>
      <c r="E9" s="82">
        <v>63611569.890000001</v>
      </c>
      <c r="F9" s="82">
        <v>63596519.350000001</v>
      </c>
      <c r="G9" s="61">
        <f>F9-B9</f>
        <v>-16785980.649999999</v>
      </c>
      <c r="H9" s="98"/>
    </row>
    <row r="10" spans="1:8">
      <c r="A10" s="73" t="s">
        <v>243</v>
      </c>
      <c r="B10" s="82">
        <v>0</v>
      </c>
      <c r="C10" s="82">
        <v>0</v>
      </c>
      <c r="D10" s="61">
        <f t="shared" ref="D10:D15" si="0">B10+C10</f>
        <v>0</v>
      </c>
      <c r="E10" s="82">
        <v>0</v>
      </c>
      <c r="F10" s="82">
        <v>0</v>
      </c>
      <c r="G10" s="61">
        <f t="shared" ref="G10:G39" si="1">F10-B10</f>
        <v>0</v>
      </c>
    </row>
    <row r="11" spans="1:8">
      <c r="A11" s="73" t="s">
        <v>244</v>
      </c>
      <c r="B11" s="82">
        <v>491000</v>
      </c>
      <c r="C11" s="82">
        <v>0</v>
      </c>
      <c r="D11" s="61">
        <f t="shared" si="0"/>
        <v>491000</v>
      </c>
      <c r="E11" s="82">
        <v>26246</v>
      </c>
      <c r="F11" s="82">
        <v>26246</v>
      </c>
      <c r="G11" s="61">
        <f t="shared" si="1"/>
        <v>-464754</v>
      </c>
    </row>
    <row r="12" spans="1:8">
      <c r="A12" s="73" t="s">
        <v>245</v>
      </c>
      <c r="B12" s="82">
        <v>49984200</v>
      </c>
      <c r="C12" s="82">
        <v>0</v>
      </c>
      <c r="D12" s="61">
        <f t="shared" si="0"/>
        <v>49984200</v>
      </c>
      <c r="E12" s="82">
        <v>12395802.65</v>
      </c>
      <c r="F12" s="82">
        <v>9790035.6899999995</v>
      </c>
      <c r="G12" s="61">
        <f t="shared" si="1"/>
        <v>-40194164.310000002</v>
      </c>
    </row>
    <row r="13" spans="1:8">
      <c r="A13" s="73" t="s">
        <v>246</v>
      </c>
      <c r="B13" s="82">
        <v>2348500</v>
      </c>
      <c r="C13" s="82">
        <v>0</v>
      </c>
      <c r="D13" s="61">
        <f t="shared" si="0"/>
        <v>2348500</v>
      </c>
      <c r="E13" s="82">
        <v>1990228.96</v>
      </c>
      <c r="F13" s="82">
        <v>1990228.96</v>
      </c>
      <c r="G13" s="61">
        <f t="shared" si="1"/>
        <v>-358271.04000000004</v>
      </c>
    </row>
    <row r="14" spans="1:8">
      <c r="A14" s="73" t="s">
        <v>247</v>
      </c>
      <c r="B14" s="82">
        <v>6493500</v>
      </c>
      <c r="C14" s="82">
        <v>0</v>
      </c>
      <c r="D14" s="61">
        <f t="shared" si="0"/>
        <v>6493500</v>
      </c>
      <c r="E14" s="82">
        <v>1679854.08</v>
      </c>
      <c r="F14" s="82">
        <v>1655904.08</v>
      </c>
      <c r="G14" s="61">
        <f t="shared" si="1"/>
        <v>-4837595.92</v>
      </c>
    </row>
    <row r="15" spans="1:8">
      <c r="A15" s="73" t="s">
        <v>248</v>
      </c>
      <c r="B15" s="82">
        <v>0</v>
      </c>
      <c r="C15" s="82">
        <v>0</v>
      </c>
      <c r="D15" s="61">
        <f t="shared" si="0"/>
        <v>0</v>
      </c>
      <c r="E15" s="82">
        <v>0</v>
      </c>
      <c r="F15" s="82">
        <v>0</v>
      </c>
      <c r="G15" s="61">
        <f t="shared" si="1"/>
        <v>0</v>
      </c>
    </row>
    <row r="16" spans="1:8">
      <c r="A16" s="99" t="s">
        <v>249</v>
      </c>
      <c r="B16" s="61">
        <f t="shared" ref="B16:F16" si="2">SUM(B17:B27)</f>
        <v>217072681.28</v>
      </c>
      <c r="C16" s="61">
        <f t="shared" si="2"/>
        <v>40531441.720000006</v>
      </c>
      <c r="D16" s="61">
        <f t="shared" si="2"/>
        <v>257604123</v>
      </c>
      <c r="E16" s="61">
        <f t="shared" si="2"/>
        <v>64703612.530000001</v>
      </c>
      <c r="F16" s="61">
        <f t="shared" si="2"/>
        <v>64703612.530000001</v>
      </c>
      <c r="G16" s="61">
        <f t="shared" si="1"/>
        <v>-152369068.75</v>
      </c>
    </row>
    <row r="17" spans="1:7">
      <c r="A17" s="100" t="s">
        <v>250</v>
      </c>
      <c r="B17" s="82">
        <v>136824683.97</v>
      </c>
      <c r="C17" s="82">
        <v>26834330.030000001</v>
      </c>
      <c r="D17" s="61">
        <f t="shared" ref="D17:D27" si="3">B17+C17</f>
        <v>163659014</v>
      </c>
      <c r="E17" s="82">
        <v>38785593.310000002</v>
      </c>
      <c r="F17" s="82">
        <v>38785593.310000002</v>
      </c>
      <c r="G17" s="61">
        <f t="shared" si="1"/>
        <v>-98039090.659999996</v>
      </c>
    </row>
    <row r="18" spans="1:7">
      <c r="A18" s="100" t="s">
        <v>251</v>
      </c>
      <c r="B18" s="82">
        <v>40528173.229999997</v>
      </c>
      <c r="C18" s="82">
        <v>7628211.7699999996</v>
      </c>
      <c r="D18" s="61">
        <f t="shared" si="3"/>
        <v>48156385</v>
      </c>
      <c r="E18" s="82">
        <v>11451152.619999999</v>
      </c>
      <c r="F18" s="82">
        <v>11451152.619999999</v>
      </c>
      <c r="G18" s="61">
        <f t="shared" si="1"/>
        <v>-29077020.609999999</v>
      </c>
    </row>
    <row r="19" spans="1:7">
      <c r="A19" s="100" t="s">
        <v>252</v>
      </c>
      <c r="B19" s="82">
        <v>11974637.859999999</v>
      </c>
      <c r="C19" s="82">
        <v>4043958.14</v>
      </c>
      <c r="D19" s="61">
        <f t="shared" si="3"/>
        <v>16018596</v>
      </c>
      <c r="E19" s="82">
        <v>5245299.8099999996</v>
      </c>
      <c r="F19" s="82">
        <v>5245299.8099999996</v>
      </c>
      <c r="G19" s="61">
        <f t="shared" si="1"/>
        <v>-6729338.0499999998</v>
      </c>
    </row>
    <row r="20" spans="1:7">
      <c r="A20" s="100" t="s">
        <v>253</v>
      </c>
      <c r="B20" s="61"/>
      <c r="C20" s="61"/>
      <c r="D20" s="61">
        <f t="shared" si="3"/>
        <v>0</v>
      </c>
      <c r="E20" s="61"/>
      <c r="F20" s="61"/>
      <c r="G20" s="61">
        <f t="shared" si="1"/>
        <v>0</v>
      </c>
    </row>
    <row r="21" spans="1:7">
      <c r="A21" s="100" t="s">
        <v>254</v>
      </c>
      <c r="B21" s="61"/>
      <c r="C21" s="61"/>
      <c r="D21" s="61">
        <f t="shared" si="3"/>
        <v>0</v>
      </c>
      <c r="E21" s="61"/>
      <c r="F21" s="61"/>
      <c r="G21" s="61">
        <f t="shared" si="1"/>
        <v>0</v>
      </c>
    </row>
    <row r="22" spans="1:7">
      <c r="A22" s="100" t="s">
        <v>255</v>
      </c>
      <c r="B22" s="82">
        <v>2381235.37</v>
      </c>
      <c r="C22" s="82">
        <v>792141.63</v>
      </c>
      <c r="D22" s="61">
        <f t="shared" si="3"/>
        <v>3173377</v>
      </c>
      <c r="E22" s="82">
        <v>1926167.79</v>
      </c>
      <c r="F22" s="82">
        <v>1926167.79</v>
      </c>
      <c r="G22" s="61">
        <f t="shared" si="1"/>
        <v>-455067.58000000007</v>
      </c>
    </row>
    <row r="23" spans="1:7">
      <c r="A23" s="100" t="s">
        <v>256</v>
      </c>
      <c r="B23" s="61"/>
      <c r="C23" s="61"/>
      <c r="D23" s="61">
        <f t="shared" si="3"/>
        <v>0</v>
      </c>
      <c r="E23" s="61"/>
      <c r="F23" s="61"/>
      <c r="G23" s="61">
        <f t="shared" si="1"/>
        <v>0</v>
      </c>
    </row>
    <row r="24" spans="1:7">
      <c r="A24" s="100" t="s">
        <v>257</v>
      </c>
      <c r="B24" s="61"/>
      <c r="C24" s="61"/>
      <c r="D24" s="61">
        <f t="shared" si="3"/>
        <v>0</v>
      </c>
      <c r="E24" s="61"/>
      <c r="F24" s="61"/>
      <c r="G24" s="61">
        <f t="shared" si="1"/>
        <v>0</v>
      </c>
    </row>
    <row r="25" spans="1:7">
      <c r="A25" s="100" t="s">
        <v>258</v>
      </c>
      <c r="B25" s="82">
        <v>3042875.44</v>
      </c>
      <c r="C25" s="82">
        <v>855174.56</v>
      </c>
      <c r="D25" s="61">
        <f t="shared" si="3"/>
        <v>3898050</v>
      </c>
      <c r="E25" s="82">
        <v>0</v>
      </c>
      <c r="F25" s="82">
        <v>0</v>
      </c>
      <c r="G25" s="61">
        <f t="shared" si="1"/>
        <v>-3042875.44</v>
      </c>
    </row>
    <row r="26" spans="1:7">
      <c r="A26" s="100" t="s">
        <v>259</v>
      </c>
      <c r="B26" s="82">
        <v>22321075.41</v>
      </c>
      <c r="C26" s="82">
        <v>377625.59</v>
      </c>
      <c r="D26" s="61">
        <f t="shared" si="3"/>
        <v>22698701</v>
      </c>
      <c r="E26" s="82">
        <v>7295399</v>
      </c>
      <c r="F26" s="82">
        <v>7295399</v>
      </c>
      <c r="G26" s="61">
        <f t="shared" si="1"/>
        <v>-15025676.41</v>
      </c>
    </row>
    <row r="27" spans="1:7">
      <c r="A27" s="100" t="s">
        <v>260</v>
      </c>
      <c r="B27" s="82">
        <v>0</v>
      </c>
      <c r="C27" s="82">
        <v>0</v>
      </c>
      <c r="D27" s="61">
        <f t="shared" si="3"/>
        <v>0</v>
      </c>
      <c r="E27" s="82">
        <v>0</v>
      </c>
      <c r="F27" s="82">
        <v>0</v>
      </c>
      <c r="G27" s="61">
        <f t="shared" si="1"/>
        <v>0</v>
      </c>
    </row>
    <row r="28" spans="1:7">
      <c r="A28" s="73" t="s">
        <v>261</v>
      </c>
      <c r="B28" s="61">
        <f>SUM(B29:B33)</f>
        <v>1699073.58</v>
      </c>
      <c r="C28" s="61">
        <f t="shared" ref="C28:F28" si="4">SUM(C29:C33)</f>
        <v>2454181.42</v>
      </c>
      <c r="D28" s="61">
        <f t="shared" si="4"/>
        <v>4153255</v>
      </c>
      <c r="E28" s="61">
        <f t="shared" si="4"/>
        <v>1343799.52</v>
      </c>
      <c r="F28" s="61">
        <f t="shared" si="4"/>
        <v>1343799.52</v>
      </c>
      <c r="G28" s="61">
        <f t="shared" si="1"/>
        <v>-355274.06000000006</v>
      </c>
    </row>
    <row r="29" spans="1:7">
      <c r="A29" s="100" t="s">
        <v>262</v>
      </c>
      <c r="B29" s="82">
        <v>7435.57</v>
      </c>
      <c r="C29" s="82">
        <v>-7435.57</v>
      </c>
      <c r="D29" s="61">
        <f t="shared" ref="D29:D33" si="5">B29+C29</f>
        <v>0</v>
      </c>
      <c r="E29" s="82">
        <v>3123.59</v>
      </c>
      <c r="F29" s="82">
        <v>3123.59</v>
      </c>
      <c r="G29" s="61">
        <f t="shared" si="1"/>
        <v>-4311.9799999999996</v>
      </c>
    </row>
    <row r="30" spans="1:7">
      <c r="A30" s="100" t="s">
        <v>263</v>
      </c>
      <c r="B30" s="82">
        <v>378455.99</v>
      </c>
      <c r="C30" s="82">
        <v>57682.01</v>
      </c>
      <c r="D30" s="61">
        <f t="shared" si="5"/>
        <v>436138</v>
      </c>
      <c r="E30" s="82">
        <v>0</v>
      </c>
      <c r="F30" s="82">
        <v>0</v>
      </c>
      <c r="G30" s="61">
        <f t="shared" si="1"/>
        <v>-378455.99</v>
      </c>
    </row>
    <row r="31" spans="1:7">
      <c r="A31" s="100" t="s">
        <v>264</v>
      </c>
      <c r="B31" s="82">
        <v>1233314.79</v>
      </c>
      <c r="C31" s="82">
        <v>1304070.21</v>
      </c>
      <c r="D31" s="61">
        <f t="shared" si="5"/>
        <v>2537385</v>
      </c>
      <c r="E31" s="82">
        <v>913516.2</v>
      </c>
      <c r="F31" s="82">
        <v>913516.2</v>
      </c>
      <c r="G31" s="61">
        <f t="shared" si="1"/>
        <v>-319798.59000000008</v>
      </c>
    </row>
    <row r="32" spans="1:7">
      <c r="A32" s="100" t="s">
        <v>265</v>
      </c>
      <c r="B32" s="82">
        <v>0</v>
      </c>
      <c r="C32" s="82">
        <v>0</v>
      </c>
      <c r="D32" s="61">
        <f t="shared" si="5"/>
        <v>0</v>
      </c>
      <c r="E32" s="82">
        <v>0</v>
      </c>
      <c r="F32" s="82">
        <v>0</v>
      </c>
      <c r="G32" s="61">
        <f t="shared" si="1"/>
        <v>0</v>
      </c>
    </row>
    <row r="33" spans="1:8">
      <c r="A33" s="100" t="s">
        <v>266</v>
      </c>
      <c r="B33" s="82">
        <v>79867.23</v>
      </c>
      <c r="C33" s="82">
        <v>1099864.77</v>
      </c>
      <c r="D33" s="61">
        <f t="shared" si="5"/>
        <v>1179732</v>
      </c>
      <c r="E33" s="82">
        <v>427159.73</v>
      </c>
      <c r="F33" s="82">
        <v>427159.73</v>
      </c>
      <c r="G33" s="61">
        <f t="shared" si="1"/>
        <v>347292.5</v>
      </c>
    </row>
    <row r="34" spans="1:8">
      <c r="A34" s="73" t="s">
        <v>267</v>
      </c>
      <c r="B34" s="82">
        <v>357314.92</v>
      </c>
      <c r="C34" s="82">
        <v>-25641.919999999998</v>
      </c>
      <c r="D34" s="61">
        <f>B34+C34</f>
        <v>331673</v>
      </c>
      <c r="E34" s="82">
        <v>106192.91</v>
      </c>
      <c r="F34" s="82">
        <v>106192.91</v>
      </c>
      <c r="G34" s="61">
        <f t="shared" si="1"/>
        <v>-251122.00999999998</v>
      </c>
    </row>
    <row r="35" spans="1:8">
      <c r="A35" s="73" t="s">
        <v>268</v>
      </c>
      <c r="B35" s="61">
        <f>B36</f>
        <v>0</v>
      </c>
      <c r="C35" s="61">
        <f>C36</f>
        <v>0</v>
      </c>
      <c r="D35" s="61">
        <f>B35+C35</f>
        <v>0</v>
      </c>
      <c r="E35" s="61">
        <f>E36</f>
        <v>22000</v>
      </c>
      <c r="F35" s="61">
        <f>F36</f>
        <v>22000</v>
      </c>
      <c r="G35" s="61">
        <f t="shared" si="1"/>
        <v>22000</v>
      </c>
    </row>
    <row r="36" spans="1:8">
      <c r="A36" s="100" t="s">
        <v>269</v>
      </c>
      <c r="B36" s="82">
        <v>0</v>
      </c>
      <c r="C36" s="82">
        <v>0</v>
      </c>
      <c r="D36" s="61">
        <f>B36+C36</f>
        <v>0</v>
      </c>
      <c r="E36" s="82">
        <v>22000</v>
      </c>
      <c r="F36" s="82">
        <v>22000</v>
      </c>
      <c r="G36" s="61">
        <f t="shared" si="1"/>
        <v>22000</v>
      </c>
    </row>
    <row r="37" spans="1:8">
      <c r="A37" s="73" t="s">
        <v>270</v>
      </c>
      <c r="B37" s="61">
        <f>B38+B39</f>
        <v>0</v>
      </c>
      <c r="C37" s="61">
        <f t="shared" ref="C37:F37" si="6">C38+C39</f>
        <v>0</v>
      </c>
      <c r="D37" s="61">
        <f t="shared" si="6"/>
        <v>0</v>
      </c>
      <c r="E37" s="61">
        <f t="shared" si="6"/>
        <v>0</v>
      </c>
      <c r="F37" s="61">
        <f t="shared" si="6"/>
        <v>0</v>
      </c>
      <c r="G37" s="61">
        <f t="shared" si="1"/>
        <v>0</v>
      </c>
    </row>
    <row r="38" spans="1:8">
      <c r="A38" s="100" t="s">
        <v>271</v>
      </c>
      <c r="B38" s="61"/>
      <c r="C38" s="61"/>
      <c r="D38" s="61">
        <f>B38+C38</f>
        <v>0</v>
      </c>
      <c r="E38" s="61"/>
      <c r="F38" s="61"/>
      <c r="G38" s="61">
        <f t="shared" si="1"/>
        <v>0</v>
      </c>
    </row>
    <row r="39" spans="1:8">
      <c r="A39" s="100" t="s">
        <v>272</v>
      </c>
      <c r="B39" s="61"/>
      <c r="C39" s="61"/>
      <c r="D39" s="61">
        <f>B39+C39</f>
        <v>0</v>
      </c>
      <c r="E39" s="61"/>
      <c r="F39" s="61"/>
      <c r="G39" s="61">
        <f t="shared" si="1"/>
        <v>0</v>
      </c>
    </row>
    <row r="40" spans="1:8">
      <c r="A40" s="11"/>
      <c r="B40" s="61"/>
      <c r="C40" s="61"/>
      <c r="D40" s="61"/>
      <c r="E40" s="61"/>
      <c r="F40" s="61"/>
      <c r="G40" s="61"/>
    </row>
    <row r="41" spans="1:8">
      <c r="A41" s="16" t="s">
        <v>273</v>
      </c>
      <c r="B41" s="58">
        <f>B9+B10+B11+B12+B13+B14+B15+B16+B28++B34+B35+B37</f>
        <v>358828769.77999997</v>
      </c>
      <c r="C41" s="58">
        <f t="shared" ref="C41:G41" si="7">C9+C10+C11+C12+C13+C14+C15+C16+C28++C34+C35+C37</f>
        <v>44080021.220000006</v>
      </c>
      <c r="D41" s="58">
        <f t="shared" si="7"/>
        <v>402908791</v>
      </c>
      <c r="E41" s="58">
        <f t="shared" si="7"/>
        <v>145879306.54000002</v>
      </c>
      <c r="F41" s="58">
        <f t="shared" si="7"/>
        <v>143234539.04000002</v>
      </c>
      <c r="G41" s="58">
        <f t="shared" si="7"/>
        <v>-215594230.74000001</v>
      </c>
    </row>
    <row r="42" spans="1:8">
      <c r="A42" s="16" t="s">
        <v>274</v>
      </c>
      <c r="B42" s="101"/>
      <c r="C42" s="101"/>
      <c r="D42" s="101"/>
      <c r="E42" s="101"/>
      <c r="F42" s="101"/>
      <c r="G42" s="58">
        <f>IF((F41-B41)&lt;0,0,(F41-B41))</f>
        <v>0</v>
      </c>
      <c r="H42" s="98"/>
    </row>
    <row r="43" spans="1:8">
      <c r="A43" s="11"/>
      <c r="B43" s="64"/>
      <c r="C43" s="64"/>
      <c r="D43" s="64"/>
      <c r="E43" s="64"/>
      <c r="F43" s="64"/>
      <c r="G43" s="64"/>
    </row>
    <row r="44" spans="1:8">
      <c r="A44" s="16" t="s">
        <v>275</v>
      </c>
      <c r="B44" s="64"/>
      <c r="C44" s="64"/>
      <c r="D44" s="64"/>
      <c r="E44" s="64"/>
      <c r="F44" s="64"/>
      <c r="G44" s="64"/>
    </row>
    <row r="45" spans="1:8">
      <c r="A45" s="73" t="s">
        <v>276</v>
      </c>
      <c r="B45" s="61">
        <f>SUM(B46:B53)</f>
        <v>136282864.82999998</v>
      </c>
      <c r="C45" s="61">
        <f t="shared" ref="C45:F45" si="8">SUM(C46:C53)</f>
        <v>21937744.170000002</v>
      </c>
      <c r="D45" s="61">
        <f t="shared" si="8"/>
        <v>158220609</v>
      </c>
      <c r="E45" s="61">
        <f t="shared" si="8"/>
        <v>41645871</v>
      </c>
      <c r="F45" s="61">
        <f t="shared" si="8"/>
        <v>41645871</v>
      </c>
      <c r="G45" s="61">
        <f>F45-B45</f>
        <v>-94636993.829999983</v>
      </c>
    </row>
    <row r="46" spans="1:8">
      <c r="A46" s="102" t="s">
        <v>277</v>
      </c>
      <c r="B46" s="61"/>
      <c r="C46" s="61"/>
      <c r="D46" s="61">
        <f>B46+C46</f>
        <v>0</v>
      </c>
      <c r="E46" s="61"/>
      <c r="F46" s="61"/>
      <c r="G46" s="61">
        <f>F46-B46</f>
        <v>0</v>
      </c>
    </row>
    <row r="47" spans="1:8">
      <c r="A47" s="102" t="s">
        <v>278</v>
      </c>
      <c r="B47" s="61"/>
      <c r="C47" s="61"/>
      <c r="D47" s="61">
        <f t="shared" ref="D47:D53" si="9">B47+C47</f>
        <v>0</v>
      </c>
      <c r="E47" s="61"/>
      <c r="F47" s="61"/>
      <c r="G47" s="61">
        <f t="shared" ref="G47:G48" si="10">F47-B47</f>
        <v>0</v>
      </c>
    </row>
    <row r="48" spans="1:8">
      <c r="A48" s="102" t="s">
        <v>279</v>
      </c>
      <c r="B48" s="82">
        <v>35686025.810000002</v>
      </c>
      <c r="C48" s="82">
        <v>6128340.1900000004</v>
      </c>
      <c r="D48" s="61">
        <f t="shared" si="9"/>
        <v>41814366</v>
      </c>
      <c r="E48" s="82">
        <v>12544311</v>
      </c>
      <c r="F48" s="82">
        <v>12544311</v>
      </c>
      <c r="G48" s="61">
        <f t="shared" si="10"/>
        <v>-23141714.810000002</v>
      </c>
    </row>
    <row r="49" spans="1:7" ht="30">
      <c r="A49" s="102" t="s">
        <v>280</v>
      </c>
      <c r="B49" s="82">
        <v>100596839.02</v>
      </c>
      <c r="C49" s="82">
        <v>15809403.98</v>
      </c>
      <c r="D49" s="61">
        <f t="shared" si="9"/>
        <v>116406243</v>
      </c>
      <c r="E49" s="82">
        <v>29101560</v>
      </c>
      <c r="F49" s="82">
        <v>29101560</v>
      </c>
      <c r="G49" s="61">
        <f>F49-B49</f>
        <v>-71495279.019999996</v>
      </c>
    </row>
    <row r="50" spans="1:7">
      <c r="A50" s="102" t="s">
        <v>281</v>
      </c>
      <c r="B50" s="61"/>
      <c r="C50" s="61"/>
      <c r="D50" s="61">
        <f t="shared" si="9"/>
        <v>0</v>
      </c>
      <c r="E50" s="61"/>
      <c r="F50" s="61"/>
      <c r="G50" s="61">
        <f t="shared" ref="G50:G63" si="11">F50-B50</f>
        <v>0</v>
      </c>
    </row>
    <row r="51" spans="1:7">
      <c r="A51" s="102" t="s">
        <v>282</v>
      </c>
      <c r="B51" s="61"/>
      <c r="C51" s="61"/>
      <c r="D51" s="61">
        <f t="shared" si="9"/>
        <v>0</v>
      </c>
      <c r="E51" s="61"/>
      <c r="F51" s="61"/>
      <c r="G51" s="61">
        <f t="shared" si="11"/>
        <v>0</v>
      </c>
    </row>
    <row r="52" spans="1:7" ht="30">
      <c r="A52" s="103" t="s">
        <v>283</v>
      </c>
      <c r="B52" s="61"/>
      <c r="C52" s="61"/>
      <c r="D52" s="61">
        <f t="shared" si="9"/>
        <v>0</v>
      </c>
      <c r="E52" s="61"/>
      <c r="F52" s="61"/>
      <c r="G52" s="61">
        <f t="shared" si="11"/>
        <v>0</v>
      </c>
    </row>
    <row r="53" spans="1:7">
      <c r="A53" s="100" t="s">
        <v>284</v>
      </c>
      <c r="B53" s="61"/>
      <c r="C53" s="61"/>
      <c r="D53" s="61">
        <f t="shared" si="9"/>
        <v>0</v>
      </c>
      <c r="E53" s="61"/>
      <c r="F53" s="61"/>
      <c r="G53" s="61">
        <f t="shared" si="11"/>
        <v>0</v>
      </c>
    </row>
    <row r="54" spans="1:7">
      <c r="A54" s="73" t="s">
        <v>285</v>
      </c>
      <c r="B54" s="61">
        <f>SUM(B55:B58)</f>
        <v>0</v>
      </c>
      <c r="C54" s="61">
        <f t="shared" ref="C54:F54" si="12">SUM(C55:C58)</f>
        <v>0</v>
      </c>
      <c r="D54" s="61">
        <f t="shared" si="12"/>
        <v>0</v>
      </c>
      <c r="E54" s="61">
        <f t="shared" si="12"/>
        <v>0</v>
      </c>
      <c r="F54" s="61">
        <f t="shared" si="12"/>
        <v>0</v>
      </c>
      <c r="G54" s="61">
        <f t="shared" si="11"/>
        <v>0</v>
      </c>
    </row>
    <row r="55" spans="1:7">
      <c r="A55" s="103" t="s">
        <v>286</v>
      </c>
      <c r="B55" s="61"/>
      <c r="C55" s="61"/>
      <c r="D55" s="61">
        <f t="shared" ref="D55:D58" si="13">B55+C55</f>
        <v>0</v>
      </c>
      <c r="E55" s="61"/>
      <c r="F55" s="61"/>
      <c r="G55" s="61">
        <f t="shared" si="11"/>
        <v>0</v>
      </c>
    </row>
    <row r="56" spans="1:7">
      <c r="A56" s="102" t="s">
        <v>287</v>
      </c>
      <c r="B56" s="61"/>
      <c r="C56" s="61"/>
      <c r="D56" s="61">
        <f t="shared" si="13"/>
        <v>0</v>
      </c>
      <c r="E56" s="61"/>
      <c r="F56" s="61"/>
      <c r="G56" s="61">
        <f t="shared" si="11"/>
        <v>0</v>
      </c>
    </row>
    <row r="57" spans="1:7">
      <c r="A57" s="102" t="s">
        <v>288</v>
      </c>
      <c r="B57" s="61"/>
      <c r="C57" s="61"/>
      <c r="D57" s="61">
        <f t="shared" si="13"/>
        <v>0</v>
      </c>
      <c r="E57" s="61"/>
      <c r="F57" s="61"/>
      <c r="G57" s="61">
        <f t="shared" si="11"/>
        <v>0</v>
      </c>
    </row>
    <row r="58" spans="1:7">
      <c r="A58" s="103" t="s">
        <v>289</v>
      </c>
      <c r="B58" s="82">
        <v>0</v>
      </c>
      <c r="C58" s="82">
        <v>0</v>
      </c>
      <c r="D58" s="61">
        <f t="shared" si="13"/>
        <v>0</v>
      </c>
      <c r="E58" s="82">
        <v>0</v>
      </c>
      <c r="F58" s="82">
        <v>0</v>
      </c>
      <c r="G58" s="61">
        <f t="shared" si="11"/>
        <v>0</v>
      </c>
    </row>
    <row r="59" spans="1:7">
      <c r="A59" s="73" t="s">
        <v>290</v>
      </c>
      <c r="B59" s="61">
        <f>B60+B61</f>
        <v>0</v>
      </c>
      <c r="C59" s="61">
        <f t="shared" ref="C59:F59" si="14">C60+C61</f>
        <v>0</v>
      </c>
      <c r="D59" s="61">
        <f t="shared" si="14"/>
        <v>0</v>
      </c>
      <c r="E59" s="61">
        <f t="shared" si="14"/>
        <v>0</v>
      </c>
      <c r="F59" s="61">
        <f t="shared" si="14"/>
        <v>0</v>
      </c>
      <c r="G59" s="61">
        <f t="shared" si="11"/>
        <v>0</v>
      </c>
    </row>
    <row r="60" spans="1:7">
      <c r="A60" s="102" t="s">
        <v>291</v>
      </c>
      <c r="B60" s="82">
        <v>0</v>
      </c>
      <c r="C60" s="82">
        <v>0</v>
      </c>
      <c r="D60" s="61">
        <f t="shared" ref="D60:D63" si="15">B60+C60</f>
        <v>0</v>
      </c>
      <c r="E60" s="82">
        <v>0</v>
      </c>
      <c r="F60" s="82">
        <v>0</v>
      </c>
      <c r="G60" s="61">
        <f t="shared" si="11"/>
        <v>0</v>
      </c>
    </row>
    <row r="61" spans="1:7">
      <c r="A61" s="102" t="s">
        <v>292</v>
      </c>
      <c r="B61" s="82">
        <v>0</v>
      </c>
      <c r="C61" s="82">
        <v>0</v>
      </c>
      <c r="D61" s="61">
        <f t="shared" si="15"/>
        <v>0</v>
      </c>
      <c r="E61" s="82">
        <v>0</v>
      </c>
      <c r="F61" s="82">
        <v>0</v>
      </c>
      <c r="G61" s="61">
        <f t="shared" si="11"/>
        <v>0</v>
      </c>
    </row>
    <row r="62" spans="1:7">
      <c r="A62" s="73" t="s">
        <v>293</v>
      </c>
      <c r="B62" s="82">
        <v>0</v>
      </c>
      <c r="C62" s="82">
        <v>0</v>
      </c>
      <c r="D62" s="61">
        <f t="shared" si="15"/>
        <v>0</v>
      </c>
      <c r="E62" s="82">
        <v>0</v>
      </c>
      <c r="F62" s="82">
        <v>0</v>
      </c>
      <c r="G62" s="61">
        <f t="shared" si="11"/>
        <v>0</v>
      </c>
    </row>
    <row r="63" spans="1:7">
      <c r="A63" s="73" t="s">
        <v>294</v>
      </c>
      <c r="B63" s="82">
        <v>0</v>
      </c>
      <c r="C63" s="82">
        <v>0</v>
      </c>
      <c r="D63" s="61">
        <f t="shared" si="15"/>
        <v>0</v>
      </c>
      <c r="E63" s="82">
        <v>0</v>
      </c>
      <c r="F63" s="61"/>
      <c r="G63" s="61">
        <f t="shared" si="11"/>
        <v>0</v>
      </c>
    </row>
    <row r="64" spans="1:7">
      <c r="A64" s="11"/>
      <c r="B64" s="64"/>
      <c r="C64" s="64"/>
      <c r="D64" s="64"/>
      <c r="E64" s="64"/>
      <c r="F64" s="64"/>
      <c r="G64" s="64"/>
    </row>
    <row r="65" spans="1:7">
      <c r="A65" s="16" t="s">
        <v>295</v>
      </c>
      <c r="B65" s="58">
        <f>B45+B54+B59+B62+B63</f>
        <v>136282864.82999998</v>
      </c>
      <c r="C65" s="58">
        <f t="shared" ref="C65:F65" si="16">C45+C54+C59+C62+C63</f>
        <v>21937744.170000002</v>
      </c>
      <c r="D65" s="58">
        <f t="shared" si="16"/>
        <v>158220609</v>
      </c>
      <c r="E65" s="58">
        <f t="shared" si="16"/>
        <v>41645871</v>
      </c>
      <c r="F65" s="58">
        <f t="shared" si="16"/>
        <v>41645871</v>
      </c>
      <c r="G65" s="58">
        <f>F65-B65</f>
        <v>-94636993.829999983</v>
      </c>
    </row>
    <row r="66" spans="1:7">
      <c r="A66" s="11"/>
      <c r="B66" s="64"/>
      <c r="C66" s="64"/>
      <c r="D66" s="64"/>
      <c r="E66" s="64"/>
      <c r="F66" s="64"/>
      <c r="G66" s="64"/>
    </row>
    <row r="67" spans="1:7">
      <c r="A67" s="16" t="s">
        <v>296</v>
      </c>
      <c r="B67" s="58">
        <f>B68</f>
        <v>0</v>
      </c>
      <c r="C67" s="58">
        <f t="shared" ref="C67:G67" si="17">C68</f>
        <v>0</v>
      </c>
      <c r="D67" s="58">
        <f t="shared" si="17"/>
        <v>0</v>
      </c>
      <c r="E67" s="58">
        <f t="shared" si="17"/>
        <v>0</v>
      </c>
      <c r="F67" s="58">
        <f t="shared" si="17"/>
        <v>0</v>
      </c>
      <c r="G67" s="58">
        <f t="shared" si="17"/>
        <v>0</v>
      </c>
    </row>
    <row r="68" spans="1:7">
      <c r="A68" s="73" t="s">
        <v>297</v>
      </c>
      <c r="B68" s="82">
        <v>0</v>
      </c>
      <c r="C68" s="82">
        <v>0</v>
      </c>
      <c r="D68" s="61">
        <f>B68+C68</f>
        <v>0</v>
      </c>
      <c r="E68" s="82">
        <v>0</v>
      </c>
      <c r="F68" s="82">
        <v>0</v>
      </c>
      <c r="G68" s="61">
        <f t="shared" ref="G68" si="18">F68-B68</f>
        <v>0</v>
      </c>
    </row>
    <row r="69" spans="1:7">
      <c r="A69" s="11"/>
      <c r="B69" s="64"/>
      <c r="C69" s="64"/>
      <c r="D69" s="64"/>
      <c r="E69" s="64"/>
      <c r="F69" s="64"/>
      <c r="G69" s="64"/>
    </row>
    <row r="70" spans="1:7">
      <c r="A70" s="16" t="s">
        <v>298</v>
      </c>
      <c r="B70" s="58">
        <f>B41+B65+B67</f>
        <v>495111634.60999995</v>
      </c>
      <c r="C70" s="58">
        <f t="shared" ref="C70:G70" si="19">C41+C65+C67</f>
        <v>66017765.390000008</v>
      </c>
      <c r="D70" s="58">
        <f t="shared" si="19"/>
        <v>561129400</v>
      </c>
      <c r="E70" s="58">
        <f t="shared" si="19"/>
        <v>187525177.54000002</v>
      </c>
      <c r="F70" s="58">
        <f t="shared" si="19"/>
        <v>184880410.04000002</v>
      </c>
      <c r="G70" s="58">
        <f t="shared" si="19"/>
        <v>-310231224.56999999</v>
      </c>
    </row>
    <row r="71" spans="1:7">
      <c r="A71" s="11"/>
      <c r="B71" s="64"/>
      <c r="C71" s="64"/>
      <c r="D71" s="64"/>
      <c r="E71" s="64"/>
      <c r="F71" s="64"/>
      <c r="G71" s="64"/>
    </row>
    <row r="72" spans="1:7">
      <c r="A72" s="16" t="s">
        <v>299</v>
      </c>
      <c r="B72" s="64"/>
      <c r="C72" s="64"/>
      <c r="D72" s="64"/>
      <c r="E72" s="64"/>
      <c r="F72" s="64"/>
      <c r="G72" s="64"/>
    </row>
    <row r="73" spans="1:7" ht="30">
      <c r="A73" s="104" t="s">
        <v>300</v>
      </c>
      <c r="B73" s="82">
        <v>0</v>
      </c>
      <c r="C73" s="82">
        <v>0</v>
      </c>
      <c r="D73" s="61">
        <f t="shared" ref="D73:D74" si="20">B73+C73</f>
        <v>0</v>
      </c>
      <c r="E73" s="82">
        <v>0</v>
      </c>
      <c r="F73" s="82">
        <v>0</v>
      </c>
      <c r="G73" s="61">
        <f t="shared" ref="G73:G74" si="21">F73-B73</f>
        <v>0</v>
      </c>
    </row>
    <row r="74" spans="1:7" ht="30">
      <c r="A74" s="104" t="s">
        <v>301</v>
      </c>
      <c r="B74" s="82">
        <v>0</v>
      </c>
      <c r="C74" s="82">
        <v>0</v>
      </c>
      <c r="D74" s="61">
        <f t="shared" si="20"/>
        <v>0</v>
      </c>
      <c r="E74" s="82">
        <v>0</v>
      </c>
      <c r="F74" s="82">
        <v>0</v>
      </c>
      <c r="G74" s="61">
        <f t="shared" si="21"/>
        <v>0</v>
      </c>
    </row>
    <row r="75" spans="1:7">
      <c r="A75" s="69" t="s">
        <v>302</v>
      </c>
      <c r="B75" s="58">
        <f>B73+B74</f>
        <v>0</v>
      </c>
      <c r="C75" s="58">
        <f t="shared" ref="C75:G75" si="22">C73+C74</f>
        <v>0</v>
      </c>
      <c r="D75" s="58">
        <f t="shared" si="22"/>
        <v>0</v>
      </c>
      <c r="E75" s="58">
        <f t="shared" si="22"/>
        <v>0</v>
      </c>
      <c r="F75" s="58">
        <f t="shared" si="22"/>
        <v>0</v>
      </c>
      <c r="G75" s="58">
        <f t="shared" si="22"/>
        <v>0</v>
      </c>
    </row>
    <row r="76" spans="1:7">
      <c r="A76" s="65"/>
      <c r="B76" s="67"/>
      <c r="C76" s="67"/>
      <c r="D76" s="67"/>
      <c r="E76" s="67"/>
      <c r="F76" s="67"/>
      <c r="G76" s="67"/>
    </row>
    <row r="77" spans="1:7">
      <c r="B77" s="105"/>
      <c r="C77" s="105"/>
      <c r="D77" s="105"/>
      <c r="E77" s="105"/>
      <c r="F77" s="105"/>
      <c r="G77" s="105"/>
    </row>
    <row r="78" spans="1:7">
      <c r="B78" s="105"/>
      <c r="C78" s="105"/>
      <c r="D78" s="105">
        <f>B78+C78</f>
        <v>0</v>
      </c>
      <c r="E78" s="105"/>
      <c r="F78" s="105"/>
      <c r="G78" s="106">
        <f t="shared" ref="G78" si="23">B78-F78</f>
        <v>0</v>
      </c>
    </row>
    <row r="79" spans="1:7">
      <c r="B79" s="105"/>
      <c r="C79" s="105"/>
      <c r="D79" s="105"/>
      <c r="E79" s="105"/>
      <c r="F79" s="105"/>
      <c r="G79" s="106"/>
    </row>
    <row r="80" spans="1:7">
      <c r="B80" s="107"/>
      <c r="C80" s="107"/>
      <c r="D80" s="107"/>
      <c r="E80" s="107"/>
      <c r="F80" s="107"/>
      <c r="G80" s="10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zoomScale="85" zoomScaleNormal="85" workbookViewId="0">
      <selection sqref="A1:G1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194" t="s">
        <v>303</v>
      </c>
      <c r="B1" s="188"/>
      <c r="C1" s="188"/>
      <c r="D1" s="188"/>
      <c r="E1" s="188"/>
      <c r="F1" s="188"/>
      <c r="G1" s="188"/>
    </row>
    <row r="2" spans="1:8">
      <c r="A2" s="195" t="s">
        <v>122</v>
      </c>
      <c r="B2" s="195"/>
      <c r="C2" s="195"/>
      <c r="D2" s="195"/>
      <c r="E2" s="195"/>
      <c r="F2" s="195"/>
      <c r="G2" s="195"/>
    </row>
    <row r="3" spans="1:8">
      <c r="A3" s="196" t="s">
        <v>304</v>
      </c>
      <c r="B3" s="196"/>
      <c r="C3" s="196"/>
      <c r="D3" s="196"/>
      <c r="E3" s="196"/>
      <c r="F3" s="196"/>
      <c r="G3" s="196"/>
    </row>
    <row r="4" spans="1:8">
      <c r="A4" s="196" t="s">
        <v>305</v>
      </c>
      <c r="B4" s="196"/>
      <c r="C4" s="196"/>
      <c r="D4" s="196"/>
      <c r="E4" s="196"/>
      <c r="F4" s="196"/>
      <c r="G4" s="196"/>
    </row>
    <row r="5" spans="1:8">
      <c r="A5" s="197" t="s">
        <v>168</v>
      </c>
      <c r="B5" s="197"/>
      <c r="C5" s="197"/>
      <c r="D5" s="197"/>
      <c r="E5" s="197"/>
      <c r="F5" s="197"/>
      <c r="G5" s="197"/>
    </row>
    <row r="6" spans="1:8">
      <c r="A6" s="190" t="s">
        <v>2</v>
      </c>
      <c r="B6" s="190"/>
      <c r="C6" s="190"/>
      <c r="D6" s="190"/>
      <c r="E6" s="190"/>
      <c r="F6" s="190"/>
      <c r="G6" s="190"/>
    </row>
    <row r="7" spans="1:8">
      <c r="A7" s="192" t="s">
        <v>4</v>
      </c>
      <c r="B7" s="192" t="s">
        <v>306</v>
      </c>
      <c r="C7" s="192"/>
      <c r="D7" s="192"/>
      <c r="E7" s="192"/>
      <c r="F7" s="192"/>
      <c r="G7" s="193" t="s">
        <v>307</v>
      </c>
    </row>
    <row r="8" spans="1:8" ht="30">
      <c r="A8" s="192"/>
      <c r="B8" s="38" t="s">
        <v>308</v>
      </c>
      <c r="C8" s="38" t="s">
        <v>309</v>
      </c>
      <c r="D8" s="38" t="s">
        <v>310</v>
      </c>
      <c r="E8" s="38" t="s">
        <v>200</v>
      </c>
      <c r="F8" s="38" t="s">
        <v>311</v>
      </c>
      <c r="G8" s="192"/>
    </row>
    <row r="9" spans="1:8">
      <c r="A9" s="108" t="s">
        <v>312</v>
      </c>
      <c r="B9" s="109">
        <f>B10+B18+B189+B28+B38+B48+B58+B62+B71+B75</f>
        <v>358828769.77999997</v>
      </c>
      <c r="C9" s="109">
        <f t="shared" ref="C9:G9" si="0">C10+C18+C189+C28+C38+C48+C58+C62+C71+C75</f>
        <v>76945679.760000005</v>
      </c>
      <c r="D9" s="109">
        <f t="shared" si="0"/>
        <v>435774449.53999996</v>
      </c>
      <c r="E9" s="109">
        <f t="shared" si="0"/>
        <v>77818105.480000004</v>
      </c>
      <c r="F9" s="109">
        <f t="shared" si="0"/>
        <v>75663232.139999986</v>
      </c>
      <c r="G9" s="109">
        <f t="shared" si="0"/>
        <v>357956344.06</v>
      </c>
    </row>
    <row r="10" spans="1:8">
      <c r="A10" s="110" t="s">
        <v>313</v>
      </c>
      <c r="B10" s="111">
        <f>SUM(B11:B17)</f>
        <v>241851726.48999998</v>
      </c>
      <c r="C10" s="111">
        <f t="shared" ref="C10:G10" si="1">SUM(C11:C17)</f>
        <v>6756006.0199999996</v>
      </c>
      <c r="D10" s="111">
        <f t="shared" si="1"/>
        <v>248607732.50999999</v>
      </c>
      <c r="E10" s="111">
        <f t="shared" si="1"/>
        <v>52238224.57</v>
      </c>
      <c r="F10" s="111">
        <f t="shared" si="1"/>
        <v>51807349.279999994</v>
      </c>
      <c r="G10" s="111">
        <f t="shared" si="1"/>
        <v>196369507.94</v>
      </c>
    </row>
    <row r="11" spans="1:8">
      <c r="A11" s="112" t="s">
        <v>314</v>
      </c>
      <c r="B11" s="113">
        <v>157969364.69</v>
      </c>
      <c r="C11" s="113">
        <v>1951370.63</v>
      </c>
      <c r="D11" s="111">
        <f>B11+C11</f>
        <v>159920735.31999999</v>
      </c>
      <c r="E11" s="113">
        <v>37407827.439999998</v>
      </c>
      <c r="F11" s="113">
        <v>37407827.439999998</v>
      </c>
      <c r="G11" s="111">
        <f>D11-E11</f>
        <v>122512907.88</v>
      </c>
      <c r="H11" s="114" t="s">
        <v>315</v>
      </c>
    </row>
    <row r="12" spans="1:8">
      <c r="A12" s="112" t="s">
        <v>316</v>
      </c>
      <c r="B12" s="113">
        <v>8652820.9900000002</v>
      </c>
      <c r="C12" s="113">
        <v>844757.48</v>
      </c>
      <c r="D12" s="111">
        <f t="shared" ref="D12:D17" si="2">B12+C12</f>
        <v>9497578.4700000007</v>
      </c>
      <c r="E12" s="113">
        <v>1385619.21</v>
      </c>
      <c r="F12" s="113">
        <v>1311793.8</v>
      </c>
      <c r="G12" s="111">
        <f t="shared" ref="G12:G17" si="3">D12-E12</f>
        <v>8111959.2600000007</v>
      </c>
      <c r="H12" s="114" t="s">
        <v>317</v>
      </c>
    </row>
    <row r="13" spans="1:8">
      <c r="A13" s="112" t="s">
        <v>318</v>
      </c>
      <c r="B13" s="113">
        <v>27154188.140000001</v>
      </c>
      <c r="C13" s="113">
        <v>1217799.83</v>
      </c>
      <c r="D13" s="111">
        <f t="shared" si="2"/>
        <v>28371987.969999999</v>
      </c>
      <c r="E13" s="113">
        <v>826507.51</v>
      </c>
      <c r="F13" s="113">
        <v>825745.91</v>
      </c>
      <c r="G13" s="111">
        <f t="shared" si="3"/>
        <v>27545480.459999997</v>
      </c>
      <c r="H13" s="114" t="s">
        <v>319</v>
      </c>
    </row>
    <row r="14" spans="1:8">
      <c r="A14" s="112" t="s">
        <v>320</v>
      </c>
      <c r="B14" s="113">
        <v>26752403.629999999</v>
      </c>
      <c r="C14" s="113">
        <v>-5000</v>
      </c>
      <c r="D14" s="111">
        <f t="shared" si="2"/>
        <v>26747403.629999999</v>
      </c>
      <c r="E14" s="113">
        <v>8028597.6299999999</v>
      </c>
      <c r="F14" s="113">
        <v>8162889.75</v>
      </c>
      <c r="G14" s="111">
        <f t="shared" si="3"/>
        <v>18718806</v>
      </c>
      <c r="H14" s="114" t="s">
        <v>321</v>
      </c>
    </row>
    <row r="15" spans="1:8">
      <c r="A15" s="112" t="s">
        <v>322</v>
      </c>
      <c r="B15" s="113">
        <v>20220449.039999999</v>
      </c>
      <c r="C15" s="113">
        <v>342078.08</v>
      </c>
      <c r="D15" s="111">
        <f t="shared" si="2"/>
        <v>20562527.119999997</v>
      </c>
      <c r="E15" s="113">
        <v>4589672.78</v>
      </c>
      <c r="F15" s="113">
        <v>4099092.38</v>
      </c>
      <c r="G15" s="111">
        <f t="shared" si="3"/>
        <v>15972854.339999996</v>
      </c>
      <c r="H15" s="114" t="s">
        <v>323</v>
      </c>
    </row>
    <row r="16" spans="1:8">
      <c r="A16" s="112" t="s">
        <v>324</v>
      </c>
      <c r="B16" s="113">
        <v>1102500</v>
      </c>
      <c r="C16" s="113">
        <v>2405000</v>
      </c>
      <c r="D16" s="111">
        <f t="shared" si="2"/>
        <v>3507500</v>
      </c>
      <c r="E16" s="113">
        <v>0</v>
      </c>
      <c r="F16" s="113">
        <v>0</v>
      </c>
      <c r="G16" s="111">
        <f t="shared" si="3"/>
        <v>3507500</v>
      </c>
      <c r="H16" s="114" t="s">
        <v>325</v>
      </c>
    </row>
    <row r="17" spans="1:8">
      <c r="A17" s="112" t="s">
        <v>326</v>
      </c>
      <c r="B17" s="111"/>
      <c r="C17" s="111"/>
      <c r="D17" s="111">
        <f t="shared" si="2"/>
        <v>0</v>
      </c>
      <c r="E17" s="111"/>
      <c r="F17" s="111"/>
      <c r="G17" s="111">
        <f t="shared" si="3"/>
        <v>0</v>
      </c>
      <c r="H17" s="114" t="s">
        <v>327</v>
      </c>
    </row>
    <row r="18" spans="1:8">
      <c r="A18" s="110" t="s">
        <v>328</v>
      </c>
      <c r="B18" s="111">
        <f>SUM(B19:B27)</f>
        <v>20906824.5</v>
      </c>
      <c r="C18" s="111">
        <f t="shared" ref="C18:G18" si="4">SUM(C19:C27)</f>
        <v>3689984.7800000003</v>
      </c>
      <c r="D18" s="111">
        <f t="shared" si="4"/>
        <v>24596809.280000001</v>
      </c>
      <c r="E18" s="111">
        <f t="shared" si="4"/>
        <v>3604188.25</v>
      </c>
      <c r="F18" s="111">
        <f t="shared" si="4"/>
        <v>2715708.19</v>
      </c>
      <c r="G18" s="111">
        <f t="shared" si="4"/>
        <v>20992621.030000001</v>
      </c>
    </row>
    <row r="19" spans="1:8">
      <c r="A19" s="112" t="s">
        <v>329</v>
      </c>
      <c r="B19" s="113">
        <v>4486325.67</v>
      </c>
      <c r="C19" s="113">
        <v>8251</v>
      </c>
      <c r="D19" s="111">
        <f t="shared" ref="D19:D27" si="5">B19+C19</f>
        <v>4494576.67</v>
      </c>
      <c r="E19" s="113">
        <v>728657.39</v>
      </c>
      <c r="F19" s="113">
        <v>533805.71</v>
      </c>
      <c r="G19" s="111">
        <f t="shared" ref="G19:G27" si="6">D19-E19</f>
        <v>3765919.28</v>
      </c>
      <c r="H19" s="114" t="s">
        <v>330</v>
      </c>
    </row>
    <row r="20" spans="1:8">
      <c r="A20" s="112" t="s">
        <v>331</v>
      </c>
      <c r="B20" s="113">
        <v>864861.56</v>
      </c>
      <c r="C20" s="113">
        <v>-6000</v>
      </c>
      <c r="D20" s="111">
        <f t="shared" si="5"/>
        <v>858861.56</v>
      </c>
      <c r="E20" s="113">
        <v>99017.76</v>
      </c>
      <c r="F20" s="113">
        <v>85537.4</v>
      </c>
      <c r="G20" s="111">
        <f t="shared" si="6"/>
        <v>759843.8</v>
      </c>
      <c r="H20" s="114" t="s">
        <v>332</v>
      </c>
    </row>
    <row r="21" spans="1:8">
      <c r="A21" s="112" t="s">
        <v>333</v>
      </c>
      <c r="B21" s="113">
        <v>83750</v>
      </c>
      <c r="C21" s="113">
        <v>150000</v>
      </c>
      <c r="D21" s="111">
        <f t="shared" si="5"/>
        <v>233750</v>
      </c>
      <c r="E21" s="113">
        <v>64960</v>
      </c>
      <c r="F21" s="113">
        <v>0</v>
      </c>
      <c r="G21" s="111">
        <f t="shared" si="6"/>
        <v>168790</v>
      </c>
      <c r="H21" s="114" t="s">
        <v>334</v>
      </c>
    </row>
    <row r="22" spans="1:8">
      <c r="A22" s="112" t="s">
        <v>335</v>
      </c>
      <c r="B22" s="113">
        <v>6871650.5800000001</v>
      </c>
      <c r="C22" s="113">
        <v>702101.78</v>
      </c>
      <c r="D22" s="111">
        <f t="shared" si="5"/>
        <v>7573752.3600000003</v>
      </c>
      <c r="E22" s="113">
        <v>901585.5</v>
      </c>
      <c r="F22" s="113">
        <v>655911.36</v>
      </c>
      <c r="G22" s="111">
        <f t="shared" si="6"/>
        <v>6672166.8600000003</v>
      </c>
      <c r="H22" s="114" t="s">
        <v>336</v>
      </c>
    </row>
    <row r="23" spans="1:8">
      <c r="A23" s="112" t="s">
        <v>337</v>
      </c>
      <c r="B23" s="113">
        <v>1758125</v>
      </c>
      <c r="C23" s="113">
        <v>67300</v>
      </c>
      <c r="D23" s="111">
        <f t="shared" si="5"/>
        <v>1825425</v>
      </c>
      <c r="E23" s="113">
        <v>109786.16</v>
      </c>
      <c r="F23" s="113">
        <v>74037.3</v>
      </c>
      <c r="G23" s="111">
        <f t="shared" si="6"/>
        <v>1715638.84</v>
      </c>
      <c r="H23" s="114" t="s">
        <v>338</v>
      </c>
    </row>
    <row r="24" spans="1:8">
      <c r="A24" s="112" t="s">
        <v>339</v>
      </c>
      <c r="B24" s="113">
        <v>0</v>
      </c>
      <c r="C24" s="113">
        <v>1424400</v>
      </c>
      <c r="D24" s="111">
        <f t="shared" si="5"/>
        <v>1424400</v>
      </c>
      <c r="E24" s="113">
        <v>143917.26999999999</v>
      </c>
      <c r="F24" s="113">
        <v>143917.26999999999</v>
      </c>
      <c r="G24" s="111">
        <f t="shared" si="6"/>
        <v>1280482.73</v>
      </c>
      <c r="H24" s="114" t="s">
        <v>340</v>
      </c>
    </row>
    <row r="25" spans="1:8">
      <c r="A25" s="112" t="s">
        <v>341</v>
      </c>
      <c r="B25" s="113">
        <v>2127629.96</v>
      </c>
      <c r="C25" s="113">
        <v>32200</v>
      </c>
      <c r="D25" s="111">
        <f t="shared" si="5"/>
        <v>2159829.96</v>
      </c>
      <c r="E25" s="113">
        <v>423986.8</v>
      </c>
      <c r="F25" s="113">
        <v>404047.35999999999</v>
      </c>
      <c r="G25" s="111">
        <f t="shared" si="6"/>
        <v>1735843.16</v>
      </c>
      <c r="H25" s="114" t="s">
        <v>342</v>
      </c>
    </row>
    <row r="26" spans="1:8">
      <c r="A26" s="112" t="s">
        <v>343</v>
      </c>
      <c r="B26" s="111"/>
      <c r="C26" s="111"/>
      <c r="D26" s="111">
        <f t="shared" si="5"/>
        <v>0</v>
      </c>
      <c r="E26" s="111"/>
      <c r="F26" s="111"/>
      <c r="G26" s="111">
        <f t="shared" si="6"/>
        <v>0</v>
      </c>
      <c r="H26" s="114" t="s">
        <v>344</v>
      </c>
    </row>
    <row r="27" spans="1:8">
      <c r="A27" s="112" t="s">
        <v>345</v>
      </c>
      <c r="B27" s="113">
        <v>4714481.7300000004</v>
      </c>
      <c r="C27" s="113">
        <v>1311732</v>
      </c>
      <c r="D27" s="111">
        <f t="shared" si="5"/>
        <v>6026213.7300000004</v>
      </c>
      <c r="E27" s="113">
        <v>1132277.3700000001</v>
      </c>
      <c r="F27" s="113">
        <v>818451.79</v>
      </c>
      <c r="G27" s="111">
        <f t="shared" si="6"/>
        <v>4893936.3600000003</v>
      </c>
      <c r="H27" s="114" t="s">
        <v>346</v>
      </c>
    </row>
    <row r="28" spans="1:8">
      <c r="A28" s="110" t="s">
        <v>347</v>
      </c>
      <c r="B28" s="111">
        <f>SUM(B29:B37)</f>
        <v>44504973.380000003</v>
      </c>
      <c r="C28" s="111">
        <f t="shared" ref="C28:G28" si="7">SUM(C29:C37)</f>
        <v>1249518.1199999999</v>
      </c>
      <c r="D28" s="111">
        <f t="shared" si="7"/>
        <v>45754491.5</v>
      </c>
      <c r="E28" s="111">
        <f t="shared" si="7"/>
        <v>5784520.1299999999</v>
      </c>
      <c r="F28" s="111">
        <f t="shared" si="7"/>
        <v>5342671.99</v>
      </c>
      <c r="G28" s="111">
        <f t="shared" si="7"/>
        <v>39969971.36999999</v>
      </c>
    </row>
    <row r="29" spans="1:8">
      <c r="A29" s="112" t="s">
        <v>348</v>
      </c>
      <c r="B29" s="113">
        <v>25285578.98</v>
      </c>
      <c r="C29" s="113">
        <v>758400</v>
      </c>
      <c r="D29" s="111">
        <f t="shared" ref="D29:D82" si="8">B29+C29</f>
        <v>26043978.98</v>
      </c>
      <c r="E29" s="113">
        <v>1387597.03</v>
      </c>
      <c r="F29" s="113">
        <v>1376474.71</v>
      </c>
      <c r="G29" s="111">
        <f t="shared" ref="G29:G37" si="9">D29-E29</f>
        <v>24656381.949999999</v>
      </c>
      <c r="H29" s="114" t="s">
        <v>349</v>
      </c>
    </row>
    <row r="30" spans="1:8">
      <c r="A30" s="112" t="s">
        <v>350</v>
      </c>
      <c r="B30" s="113">
        <v>2402750</v>
      </c>
      <c r="C30" s="113">
        <v>185900</v>
      </c>
      <c r="D30" s="111">
        <f t="shared" si="8"/>
        <v>2588650</v>
      </c>
      <c r="E30" s="113">
        <v>406445.3</v>
      </c>
      <c r="F30" s="113">
        <v>317556.82</v>
      </c>
      <c r="G30" s="111">
        <f t="shared" si="9"/>
        <v>2182204.7000000002</v>
      </c>
      <c r="H30" s="114" t="s">
        <v>351</v>
      </c>
    </row>
    <row r="31" spans="1:8">
      <c r="A31" s="112" t="s">
        <v>352</v>
      </c>
      <c r="B31" s="113">
        <v>1362980</v>
      </c>
      <c r="C31" s="113">
        <v>23729.57</v>
      </c>
      <c r="D31" s="111">
        <f t="shared" si="8"/>
        <v>1386709.57</v>
      </c>
      <c r="E31" s="113">
        <v>172238.26</v>
      </c>
      <c r="F31" s="113">
        <v>122960</v>
      </c>
      <c r="G31" s="111">
        <f t="shared" si="9"/>
        <v>1214471.31</v>
      </c>
      <c r="H31" s="114" t="s">
        <v>353</v>
      </c>
    </row>
    <row r="32" spans="1:8">
      <c r="A32" s="112" t="s">
        <v>354</v>
      </c>
      <c r="B32" s="113">
        <v>668334</v>
      </c>
      <c r="C32" s="113">
        <v>-1199.92</v>
      </c>
      <c r="D32" s="111">
        <f t="shared" si="8"/>
        <v>667134.07999999996</v>
      </c>
      <c r="E32" s="113">
        <v>12813.74</v>
      </c>
      <c r="F32" s="113">
        <v>119777.55</v>
      </c>
      <c r="G32" s="111">
        <f t="shared" si="9"/>
        <v>654320.34</v>
      </c>
      <c r="H32" s="114" t="s">
        <v>355</v>
      </c>
    </row>
    <row r="33" spans="1:8">
      <c r="A33" s="112" t="s">
        <v>356</v>
      </c>
      <c r="B33" s="113">
        <v>3625824.6</v>
      </c>
      <c r="C33" s="113">
        <v>349248</v>
      </c>
      <c r="D33" s="111">
        <f t="shared" si="8"/>
        <v>3975072.6</v>
      </c>
      <c r="E33" s="113">
        <v>978172.65</v>
      </c>
      <c r="F33" s="113">
        <v>748190.39</v>
      </c>
      <c r="G33" s="111">
        <f t="shared" si="9"/>
        <v>2996899.95</v>
      </c>
      <c r="H33" s="114" t="s">
        <v>357</v>
      </c>
    </row>
    <row r="34" spans="1:8">
      <c r="A34" s="112" t="s">
        <v>358</v>
      </c>
      <c r="B34" s="113">
        <v>3815520.24</v>
      </c>
      <c r="C34" s="113">
        <v>-111008.53</v>
      </c>
      <c r="D34" s="111">
        <f t="shared" si="8"/>
        <v>3704511.7100000004</v>
      </c>
      <c r="E34" s="113">
        <v>132098.79999999999</v>
      </c>
      <c r="F34" s="113">
        <v>111218.8</v>
      </c>
      <c r="G34" s="111">
        <f t="shared" si="9"/>
        <v>3572412.9100000006</v>
      </c>
      <c r="H34" s="114" t="s">
        <v>359</v>
      </c>
    </row>
    <row r="35" spans="1:8">
      <c r="A35" s="112" t="s">
        <v>360</v>
      </c>
      <c r="B35" s="113">
        <v>540951.64</v>
      </c>
      <c r="C35" s="113">
        <v>-12000</v>
      </c>
      <c r="D35" s="111">
        <f t="shared" si="8"/>
        <v>528951.64</v>
      </c>
      <c r="E35" s="113">
        <v>43714</v>
      </c>
      <c r="F35" s="113">
        <v>40762</v>
      </c>
      <c r="G35" s="111">
        <f t="shared" si="9"/>
        <v>485237.64</v>
      </c>
      <c r="H35" s="114" t="s">
        <v>361</v>
      </c>
    </row>
    <row r="36" spans="1:8">
      <c r="A36" s="112" t="s">
        <v>362</v>
      </c>
      <c r="B36" s="113">
        <v>3557625.92</v>
      </c>
      <c r="C36" s="113">
        <v>-18000</v>
      </c>
      <c r="D36" s="111">
        <f t="shared" si="8"/>
        <v>3539625.92</v>
      </c>
      <c r="E36" s="113">
        <v>1188182.76</v>
      </c>
      <c r="F36" s="113">
        <v>1042474.13</v>
      </c>
      <c r="G36" s="111">
        <f t="shared" si="9"/>
        <v>2351443.16</v>
      </c>
      <c r="H36" s="114" t="s">
        <v>363</v>
      </c>
    </row>
    <row r="37" spans="1:8">
      <c r="A37" s="112" t="s">
        <v>364</v>
      </c>
      <c r="B37" s="113">
        <v>3245408</v>
      </c>
      <c r="C37" s="113">
        <v>74449</v>
      </c>
      <c r="D37" s="111">
        <f t="shared" si="8"/>
        <v>3319857</v>
      </c>
      <c r="E37" s="113">
        <v>1463257.59</v>
      </c>
      <c r="F37" s="113">
        <v>1463257.59</v>
      </c>
      <c r="G37" s="111">
        <f t="shared" si="9"/>
        <v>1856599.41</v>
      </c>
      <c r="H37" s="114" t="s">
        <v>365</v>
      </c>
    </row>
    <row r="38" spans="1:8">
      <c r="A38" s="110" t="s">
        <v>366</v>
      </c>
      <c r="B38" s="111">
        <f>SUM(B39:B47)</f>
        <v>47678953.409999996</v>
      </c>
      <c r="C38" s="111">
        <f t="shared" ref="C38:G38" si="10">SUM(C39:C47)</f>
        <v>9502398.8900000006</v>
      </c>
      <c r="D38" s="111">
        <f t="shared" si="10"/>
        <v>57181352.299999997</v>
      </c>
      <c r="E38" s="111">
        <f t="shared" si="10"/>
        <v>11510079.23</v>
      </c>
      <c r="F38" s="111">
        <f t="shared" si="10"/>
        <v>11160141.380000001</v>
      </c>
      <c r="G38" s="111">
        <f t="shared" si="10"/>
        <v>45671273.069999993</v>
      </c>
    </row>
    <row r="39" spans="1:8">
      <c r="A39" s="112" t="s">
        <v>367</v>
      </c>
      <c r="B39" s="113">
        <v>35731904.409999996</v>
      </c>
      <c r="C39" s="113">
        <v>576124.55000000005</v>
      </c>
      <c r="D39" s="111">
        <f t="shared" si="8"/>
        <v>36308028.959999993</v>
      </c>
      <c r="E39" s="113">
        <v>8498348.0700000003</v>
      </c>
      <c r="F39" s="113">
        <v>8321529.7400000002</v>
      </c>
      <c r="G39" s="111">
        <f t="shared" ref="G39:G47" si="11">D39-E39</f>
        <v>27809680.889999993</v>
      </c>
      <c r="H39" s="114" t="s">
        <v>368</v>
      </c>
    </row>
    <row r="40" spans="1:8">
      <c r="A40" s="112" t="s">
        <v>369</v>
      </c>
      <c r="B40" s="111"/>
      <c r="C40" s="111"/>
      <c r="D40" s="111">
        <f t="shared" si="8"/>
        <v>0</v>
      </c>
      <c r="E40" s="111"/>
      <c r="F40" s="111"/>
      <c r="G40" s="111">
        <f t="shared" si="11"/>
        <v>0</v>
      </c>
      <c r="H40" s="114" t="s">
        <v>370</v>
      </c>
    </row>
    <row r="41" spans="1:8">
      <c r="A41" s="112" t="s">
        <v>371</v>
      </c>
      <c r="B41" s="113">
        <v>0</v>
      </c>
      <c r="C41" s="113">
        <v>200000</v>
      </c>
      <c r="D41" s="111">
        <f t="shared" si="8"/>
        <v>200000</v>
      </c>
      <c r="E41" s="113">
        <v>0</v>
      </c>
      <c r="F41" s="113">
        <v>0</v>
      </c>
      <c r="G41" s="111">
        <f t="shared" si="11"/>
        <v>200000</v>
      </c>
      <c r="H41" s="114" t="s">
        <v>372</v>
      </c>
    </row>
    <row r="42" spans="1:8">
      <c r="A42" s="112" t="s">
        <v>373</v>
      </c>
      <c r="B42" s="113">
        <v>11947049</v>
      </c>
      <c r="C42" s="113">
        <v>8726274.3399999999</v>
      </c>
      <c r="D42" s="111">
        <f t="shared" si="8"/>
        <v>20673323.34</v>
      </c>
      <c r="E42" s="113">
        <v>3011731.16</v>
      </c>
      <c r="F42" s="113">
        <v>2838611.64</v>
      </c>
      <c r="G42" s="111">
        <f t="shared" si="11"/>
        <v>17661592.18</v>
      </c>
      <c r="H42" s="114" t="s">
        <v>374</v>
      </c>
    </row>
    <row r="43" spans="1:8">
      <c r="A43" s="112" t="s">
        <v>375</v>
      </c>
      <c r="B43" s="111"/>
      <c r="C43" s="111"/>
      <c r="D43" s="111">
        <f t="shared" si="8"/>
        <v>0</v>
      </c>
      <c r="E43" s="111"/>
      <c r="F43" s="111"/>
      <c r="G43" s="111">
        <f t="shared" si="11"/>
        <v>0</v>
      </c>
      <c r="H43" s="114" t="s">
        <v>376</v>
      </c>
    </row>
    <row r="44" spans="1:8">
      <c r="A44" s="112" t="s">
        <v>377</v>
      </c>
      <c r="B44" s="111"/>
      <c r="C44" s="111"/>
      <c r="D44" s="111">
        <f t="shared" si="8"/>
        <v>0</v>
      </c>
      <c r="E44" s="111"/>
      <c r="F44" s="111"/>
      <c r="G44" s="111">
        <f t="shared" si="11"/>
        <v>0</v>
      </c>
      <c r="H44" s="114" t="s">
        <v>378</v>
      </c>
    </row>
    <row r="45" spans="1:8">
      <c r="A45" s="112" t="s">
        <v>379</v>
      </c>
      <c r="B45" s="111"/>
      <c r="C45" s="111"/>
      <c r="D45" s="111">
        <f t="shared" si="8"/>
        <v>0</v>
      </c>
      <c r="E45" s="111"/>
      <c r="F45" s="111"/>
      <c r="G45" s="111">
        <f t="shared" si="11"/>
        <v>0</v>
      </c>
      <c r="H45" s="114" t="s">
        <v>380</v>
      </c>
    </row>
    <row r="46" spans="1:8">
      <c r="A46" s="112" t="s">
        <v>381</v>
      </c>
      <c r="B46" s="111"/>
      <c r="C46" s="111"/>
      <c r="D46" s="111">
        <f t="shared" si="8"/>
        <v>0</v>
      </c>
      <c r="E46" s="111"/>
      <c r="F46" s="111"/>
      <c r="G46" s="111">
        <f t="shared" si="11"/>
        <v>0</v>
      </c>
      <c r="H46" s="114" t="s">
        <v>382</v>
      </c>
    </row>
    <row r="47" spans="1:8">
      <c r="A47" s="112" t="s">
        <v>383</v>
      </c>
      <c r="B47" s="111"/>
      <c r="C47" s="111"/>
      <c r="D47" s="111">
        <f t="shared" si="8"/>
        <v>0</v>
      </c>
      <c r="E47" s="111"/>
      <c r="F47" s="111"/>
      <c r="G47" s="111">
        <f t="shared" si="11"/>
        <v>0</v>
      </c>
      <c r="H47" s="114" t="s">
        <v>384</v>
      </c>
    </row>
    <row r="48" spans="1:8">
      <c r="A48" s="110" t="s">
        <v>385</v>
      </c>
      <c r="B48" s="111">
        <f>SUM(B49:B57)</f>
        <v>3786292</v>
      </c>
      <c r="C48" s="111">
        <f t="shared" ref="C48:G48" si="12">SUM(C49:C57)</f>
        <v>8426804.4700000007</v>
      </c>
      <c r="D48" s="111">
        <f t="shared" si="12"/>
        <v>12213096.469999999</v>
      </c>
      <c r="E48" s="111">
        <f t="shared" si="12"/>
        <v>1716131.3</v>
      </c>
      <c r="F48" s="111">
        <f t="shared" si="12"/>
        <v>1672399.3</v>
      </c>
      <c r="G48" s="111">
        <f t="shared" si="12"/>
        <v>10496965.170000002</v>
      </c>
    </row>
    <row r="49" spans="1:8">
      <c r="A49" s="112" t="s">
        <v>386</v>
      </c>
      <c r="B49" s="113">
        <v>1603105</v>
      </c>
      <c r="C49" s="113">
        <v>75000</v>
      </c>
      <c r="D49" s="111">
        <f t="shared" si="8"/>
        <v>1678105</v>
      </c>
      <c r="E49" s="113">
        <v>123741.1</v>
      </c>
      <c r="F49" s="113">
        <v>111329.1</v>
      </c>
      <c r="G49" s="111">
        <f t="shared" ref="G49:G57" si="13">D49-E49</f>
        <v>1554363.9</v>
      </c>
      <c r="H49" s="114" t="s">
        <v>387</v>
      </c>
    </row>
    <row r="50" spans="1:8">
      <c r="A50" s="112" t="s">
        <v>388</v>
      </c>
      <c r="B50" s="113">
        <v>162500</v>
      </c>
      <c r="C50" s="113">
        <v>30000</v>
      </c>
      <c r="D50" s="111">
        <f t="shared" si="8"/>
        <v>192500</v>
      </c>
      <c r="E50" s="113">
        <v>24600</v>
      </c>
      <c r="F50" s="113">
        <v>24600</v>
      </c>
      <c r="G50" s="111">
        <f t="shared" si="13"/>
        <v>167900</v>
      </c>
      <c r="H50" s="114" t="s">
        <v>389</v>
      </c>
    </row>
    <row r="51" spans="1:8">
      <c r="A51" s="112" t="s">
        <v>390</v>
      </c>
      <c r="B51" s="113">
        <v>45000</v>
      </c>
      <c r="C51" s="113">
        <v>0</v>
      </c>
      <c r="D51" s="111">
        <f t="shared" si="8"/>
        <v>45000</v>
      </c>
      <c r="E51" s="113">
        <v>0</v>
      </c>
      <c r="F51" s="113">
        <v>0</v>
      </c>
      <c r="G51" s="111">
        <f t="shared" si="13"/>
        <v>45000</v>
      </c>
      <c r="H51" s="114" t="s">
        <v>391</v>
      </c>
    </row>
    <row r="52" spans="1:8">
      <c r="A52" s="112" t="s">
        <v>392</v>
      </c>
      <c r="B52" s="113">
        <v>51912</v>
      </c>
      <c r="C52" s="113">
        <v>6347253</v>
      </c>
      <c r="D52" s="111">
        <f t="shared" si="8"/>
        <v>6399165</v>
      </c>
      <c r="E52" s="113">
        <v>1347251</v>
      </c>
      <c r="F52" s="113">
        <v>1347251</v>
      </c>
      <c r="G52" s="111">
        <f t="shared" si="13"/>
        <v>5051914</v>
      </c>
      <c r="H52" s="114" t="s">
        <v>393</v>
      </c>
    </row>
    <row r="53" spans="1:8">
      <c r="A53" s="112" t="s">
        <v>394</v>
      </c>
      <c r="B53" s="111"/>
      <c r="C53" s="111"/>
      <c r="D53" s="111">
        <f t="shared" si="8"/>
        <v>0</v>
      </c>
      <c r="E53" s="111"/>
      <c r="F53" s="111"/>
      <c r="G53" s="111">
        <f t="shared" si="13"/>
        <v>0</v>
      </c>
      <c r="H53" s="114" t="s">
        <v>395</v>
      </c>
    </row>
    <row r="54" spans="1:8">
      <c r="A54" s="112" t="s">
        <v>396</v>
      </c>
      <c r="B54" s="113">
        <v>957100</v>
      </c>
      <c r="C54" s="113">
        <v>2043231.47</v>
      </c>
      <c r="D54" s="111">
        <f t="shared" si="8"/>
        <v>3000331.4699999997</v>
      </c>
      <c r="E54" s="113">
        <v>9222</v>
      </c>
      <c r="F54" s="113">
        <v>9222</v>
      </c>
      <c r="G54" s="111">
        <f t="shared" si="13"/>
        <v>2991109.4699999997</v>
      </c>
      <c r="H54" s="114" t="s">
        <v>397</v>
      </c>
    </row>
    <row r="55" spans="1:8">
      <c r="A55" s="112" t="s">
        <v>398</v>
      </c>
      <c r="B55" s="111"/>
      <c r="C55" s="111"/>
      <c r="D55" s="111">
        <f t="shared" si="8"/>
        <v>0</v>
      </c>
      <c r="E55" s="111"/>
      <c r="F55" s="111"/>
      <c r="G55" s="111">
        <f t="shared" si="13"/>
        <v>0</v>
      </c>
      <c r="H55" s="114" t="s">
        <v>399</v>
      </c>
    </row>
    <row r="56" spans="1:8">
      <c r="A56" s="112" t="s">
        <v>400</v>
      </c>
      <c r="B56" s="111"/>
      <c r="C56" s="111"/>
      <c r="D56" s="111">
        <f t="shared" si="8"/>
        <v>0</v>
      </c>
      <c r="E56" s="111"/>
      <c r="F56" s="111"/>
      <c r="G56" s="111">
        <f t="shared" si="13"/>
        <v>0</v>
      </c>
      <c r="H56" s="114" t="s">
        <v>401</v>
      </c>
    </row>
    <row r="57" spans="1:8">
      <c r="A57" s="112" t="s">
        <v>402</v>
      </c>
      <c r="B57" s="113">
        <v>966675</v>
      </c>
      <c r="C57" s="113">
        <v>-68680</v>
      </c>
      <c r="D57" s="111">
        <f t="shared" si="8"/>
        <v>897995</v>
      </c>
      <c r="E57" s="113">
        <v>211317.2</v>
      </c>
      <c r="F57" s="113">
        <v>179997.2</v>
      </c>
      <c r="G57" s="111">
        <f t="shared" si="13"/>
        <v>686677.8</v>
      </c>
      <c r="H57" s="114" t="s">
        <v>403</v>
      </c>
    </row>
    <row r="58" spans="1:8">
      <c r="A58" s="110" t="s">
        <v>404</v>
      </c>
      <c r="B58" s="111">
        <f>SUM(B59:B61)</f>
        <v>100000</v>
      </c>
      <c r="C58" s="111">
        <f t="shared" ref="C58:G58" si="14">SUM(C59:C61)</f>
        <v>20034786.43</v>
      </c>
      <c r="D58" s="111">
        <f t="shared" si="14"/>
        <v>20134786.43</v>
      </c>
      <c r="E58" s="111">
        <f t="shared" si="14"/>
        <v>2964962</v>
      </c>
      <c r="F58" s="111">
        <f t="shared" si="14"/>
        <v>2964962</v>
      </c>
      <c r="G58" s="111">
        <f t="shared" si="14"/>
        <v>17169824.43</v>
      </c>
    </row>
    <row r="59" spans="1:8">
      <c r="A59" s="112" t="s">
        <v>405</v>
      </c>
      <c r="B59" s="113">
        <v>100000</v>
      </c>
      <c r="C59" s="113">
        <v>19568688.440000001</v>
      </c>
      <c r="D59" s="111">
        <f t="shared" si="8"/>
        <v>19668688.440000001</v>
      </c>
      <c r="E59" s="113">
        <v>2908334.06</v>
      </c>
      <c r="F59" s="113">
        <v>2908334.06</v>
      </c>
      <c r="G59" s="111">
        <f t="shared" ref="G59:G61" si="15">D59-E59</f>
        <v>16760354.380000001</v>
      </c>
      <c r="H59" s="114" t="s">
        <v>406</v>
      </c>
    </row>
    <row r="60" spans="1:8">
      <c r="A60" s="112" t="s">
        <v>407</v>
      </c>
      <c r="B60" s="113">
        <v>0</v>
      </c>
      <c r="C60" s="113">
        <v>466097.99</v>
      </c>
      <c r="D60" s="111">
        <f t="shared" si="8"/>
        <v>466097.99</v>
      </c>
      <c r="E60" s="113">
        <v>56627.94</v>
      </c>
      <c r="F60" s="113">
        <v>56627.94</v>
      </c>
      <c r="G60" s="111">
        <f t="shared" si="15"/>
        <v>409470.05</v>
      </c>
      <c r="H60" s="114" t="s">
        <v>408</v>
      </c>
    </row>
    <row r="61" spans="1:8">
      <c r="A61" s="112" t="s">
        <v>409</v>
      </c>
      <c r="B61" s="111"/>
      <c r="C61" s="111"/>
      <c r="D61" s="111">
        <f t="shared" si="8"/>
        <v>0</v>
      </c>
      <c r="E61" s="111"/>
      <c r="F61" s="111"/>
      <c r="G61" s="111">
        <f t="shared" si="15"/>
        <v>0</v>
      </c>
      <c r="H61" s="114" t="s">
        <v>410</v>
      </c>
    </row>
    <row r="62" spans="1:8">
      <c r="A62" s="110" t="s">
        <v>411</v>
      </c>
      <c r="B62" s="111">
        <f>SUM(B63:B67,B69:B70)</f>
        <v>0</v>
      </c>
      <c r="C62" s="111">
        <f t="shared" ref="C62:G62" si="16">SUM(C63:C67,C69:C70)</f>
        <v>27036181.050000001</v>
      </c>
      <c r="D62" s="111">
        <f t="shared" si="16"/>
        <v>27036181.050000001</v>
      </c>
      <c r="E62" s="111">
        <f t="shared" si="16"/>
        <v>0</v>
      </c>
      <c r="F62" s="111">
        <f t="shared" si="16"/>
        <v>0</v>
      </c>
      <c r="G62" s="111">
        <f t="shared" si="16"/>
        <v>27036181.050000001</v>
      </c>
    </row>
    <row r="63" spans="1:8">
      <c r="A63" s="112" t="s">
        <v>412</v>
      </c>
      <c r="B63" s="111"/>
      <c r="C63" s="111"/>
      <c r="D63" s="111">
        <f t="shared" si="8"/>
        <v>0</v>
      </c>
      <c r="E63" s="111"/>
      <c r="F63" s="111"/>
      <c r="G63" s="111">
        <f t="shared" ref="G63:G70" si="17">D63-E63</f>
        <v>0</v>
      </c>
      <c r="H63" s="114" t="s">
        <v>413</v>
      </c>
    </row>
    <row r="64" spans="1:8">
      <c r="A64" s="112" t="s">
        <v>414</v>
      </c>
      <c r="B64" s="111"/>
      <c r="C64" s="111"/>
      <c r="D64" s="111">
        <f t="shared" si="8"/>
        <v>0</v>
      </c>
      <c r="E64" s="111"/>
      <c r="F64" s="111"/>
      <c r="G64" s="111">
        <f t="shared" si="17"/>
        <v>0</v>
      </c>
      <c r="H64" s="114" t="s">
        <v>415</v>
      </c>
    </row>
    <row r="65" spans="1:8">
      <c r="A65" s="112" t="s">
        <v>416</v>
      </c>
      <c r="B65" s="111"/>
      <c r="C65" s="111"/>
      <c r="D65" s="111">
        <f t="shared" si="8"/>
        <v>0</v>
      </c>
      <c r="E65" s="111"/>
      <c r="F65" s="111"/>
      <c r="G65" s="111">
        <f t="shared" si="17"/>
        <v>0</v>
      </c>
      <c r="H65" s="114" t="s">
        <v>417</v>
      </c>
    </row>
    <row r="66" spans="1:8">
      <c r="A66" s="112" t="s">
        <v>418</v>
      </c>
      <c r="B66" s="111"/>
      <c r="C66" s="111"/>
      <c r="D66" s="111">
        <f t="shared" si="8"/>
        <v>0</v>
      </c>
      <c r="E66" s="111"/>
      <c r="F66" s="111"/>
      <c r="G66" s="111">
        <f t="shared" si="17"/>
        <v>0</v>
      </c>
      <c r="H66" s="114" t="s">
        <v>419</v>
      </c>
    </row>
    <row r="67" spans="1:8">
      <c r="A67" s="112" t="s">
        <v>420</v>
      </c>
      <c r="B67" s="111"/>
      <c r="C67" s="111"/>
      <c r="D67" s="111">
        <f t="shared" si="8"/>
        <v>0</v>
      </c>
      <c r="E67" s="111"/>
      <c r="F67" s="111"/>
      <c r="G67" s="111">
        <f t="shared" si="17"/>
        <v>0</v>
      </c>
      <c r="H67" s="114" t="s">
        <v>421</v>
      </c>
    </row>
    <row r="68" spans="1:8">
      <c r="A68" s="112" t="s">
        <v>422</v>
      </c>
      <c r="B68" s="111"/>
      <c r="C68" s="111"/>
      <c r="D68" s="111">
        <f t="shared" si="8"/>
        <v>0</v>
      </c>
      <c r="E68" s="111"/>
      <c r="F68" s="111"/>
      <c r="G68" s="111">
        <f t="shared" si="17"/>
        <v>0</v>
      </c>
      <c r="H68" s="114"/>
    </row>
    <row r="69" spans="1:8">
      <c r="A69" s="112" t="s">
        <v>423</v>
      </c>
      <c r="B69" s="111"/>
      <c r="C69" s="111"/>
      <c r="D69" s="111">
        <f t="shared" si="8"/>
        <v>0</v>
      </c>
      <c r="E69" s="111"/>
      <c r="F69" s="111"/>
      <c r="G69" s="111">
        <f t="shared" si="17"/>
        <v>0</v>
      </c>
      <c r="H69" s="114" t="s">
        <v>424</v>
      </c>
    </row>
    <row r="70" spans="1:8">
      <c r="A70" s="112" t="s">
        <v>425</v>
      </c>
      <c r="B70" s="113">
        <v>0</v>
      </c>
      <c r="C70" s="113">
        <v>27036181.050000001</v>
      </c>
      <c r="D70" s="111">
        <f t="shared" si="8"/>
        <v>27036181.050000001</v>
      </c>
      <c r="E70" s="113">
        <v>0</v>
      </c>
      <c r="F70" s="113">
        <v>0</v>
      </c>
      <c r="G70" s="111">
        <f t="shared" si="17"/>
        <v>27036181.050000001</v>
      </c>
      <c r="H70" s="114" t="s">
        <v>426</v>
      </c>
    </row>
    <row r="71" spans="1:8">
      <c r="A71" s="110" t="s">
        <v>427</v>
      </c>
      <c r="B71" s="111">
        <f>SUM(B72:B74)</f>
        <v>0</v>
      </c>
      <c r="C71" s="111">
        <f t="shared" ref="C71:G71" si="18">SUM(C72:C74)</f>
        <v>250000</v>
      </c>
      <c r="D71" s="111">
        <f t="shared" si="18"/>
        <v>250000</v>
      </c>
      <c r="E71" s="111">
        <f t="shared" si="18"/>
        <v>0</v>
      </c>
      <c r="F71" s="111">
        <f t="shared" si="18"/>
        <v>0</v>
      </c>
      <c r="G71" s="111">
        <f t="shared" si="18"/>
        <v>250000</v>
      </c>
    </row>
    <row r="72" spans="1:8">
      <c r="A72" s="112" t="s">
        <v>428</v>
      </c>
      <c r="B72" s="111"/>
      <c r="C72" s="111"/>
      <c r="D72" s="111">
        <f t="shared" si="8"/>
        <v>0</v>
      </c>
      <c r="E72" s="111"/>
      <c r="F72" s="111"/>
      <c r="G72" s="111">
        <f t="shared" ref="G72:G74" si="19">D72-E72</f>
        <v>0</v>
      </c>
      <c r="H72" s="114" t="s">
        <v>429</v>
      </c>
    </row>
    <row r="73" spans="1:8">
      <c r="A73" s="112" t="s">
        <v>430</v>
      </c>
      <c r="B73" s="111"/>
      <c r="C73" s="111"/>
      <c r="D73" s="111">
        <f t="shared" si="8"/>
        <v>0</v>
      </c>
      <c r="E73" s="111"/>
      <c r="F73" s="111"/>
      <c r="G73" s="111">
        <f t="shared" si="19"/>
        <v>0</v>
      </c>
      <c r="H73" s="114" t="s">
        <v>431</v>
      </c>
    </row>
    <row r="74" spans="1:8">
      <c r="A74" s="112" t="s">
        <v>432</v>
      </c>
      <c r="B74" s="113">
        <v>0</v>
      </c>
      <c r="C74" s="113">
        <v>250000</v>
      </c>
      <c r="D74" s="111">
        <f t="shared" si="8"/>
        <v>250000</v>
      </c>
      <c r="E74" s="113">
        <v>0</v>
      </c>
      <c r="F74" s="113">
        <v>0</v>
      </c>
      <c r="G74" s="111">
        <f t="shared" si="19"/>
        <v>250000</v>
      </c>
      <c r="H74" s="114" t="s">
        <v>433</v>
      </c>
    </row>
    <row r="75" spans="1:8">
      <c r="A75" s="110" t="s">
        <v>434</v>
      </c>
      <c r="B75" s="111">
        <f>SUM(B76:B82)</f>
        <v>0</v>
      </c>
      <c r="C75" s="111">
        <f t="shared" ref="C75:G75" si="20">SUM(C76:C82)</f>
        <v>0</v>
      </c>
      <c r="D75" s="111">
        <f t="shared" si="20"/>
        <v>0</v>
      </c>
      <c r="E75" s="111">
        <f t="shared" si="20"/>
        <v>0</v>
      </c>
      <c r="F75" s="111">
        <f t="shared" si="20"/>
        <v>0</v>
      </c>
      <c r="G75" s="111">
        <f t="shared" si="20"/>
        <v>0</v>
      </c>
    </row>
    <row r="76" spans="1:8">
      <c r="A76" s="112" t="s">
        <v>435</v>
      </c>
      <c r="B76" s="111"/>
      <c r="C76" s="111"/>
      <c r="D76" s="111">
        <f t="shared" si="8"/>
        <v>0</v>
      </c>
      <c r="E76" s="111"/>
      <c r="F76" s="111"/>
      <c r="G76" s="111">
        <f t="shared" ref="G76:G82" si="21">D76-E76</f>
        <v>0</v>
      </c>
      <c r="H76" s="114" t="s">
        <v>436</v>
      </c>
    </row>
    <row r="77" spans="1:8">
      <c r="A77" s="112" t="s">
        <v>437</v>
      </c>
      <c r="B77" s="111"/>
      <c r="C77" s="111"/>
      <c r="D77" s="111">
        <f t="shared" si="8"/>
        <v>0</v>
      </c>
      <c r="E77" s="111"/>
      <c r="F77" s="111"/>
      <c r="G77" s="111">
        <f t="shared" si="21"/>
        <v>0</v>
      </c>
      <c r="H77" s="114" t="s">
        <v>438</v>
      </c>
    </row>
    <row r="78" spans="1:8">
      <c r="A78" s="112" t="s">
        <v>439</v>
      </c>
      <c r="B78" s="111"/>
      <c r="C78" s="111"/>
      <c r="D78" s="111">
        <f t="shared" si="8"/>
        <v>0</v>
      </c>
      <c r="E78" s="111"/>
      <c r="F78" s="111"/>
      <c r="G78" s="111">
        <f t="shared" si="21"/>
        <v>0</v>
      </c>
      <c r="H78" s="114" t="s">
        <v>440</v>
      </c>
    </row>
    <row r="79" spans="1:8">
      <c r="A79" s="112" t="s">
        <v>441</v>
      </c>
      <c r="B79" s="111"/>
      <c r="C79" s="111"/>
      <c r="D79" s="111">
        <f t="shared" si="8"/>
        <v>0</v>
      </c>
      <c r="E79" s="111"/>
      <c r="F79" s="111"/>
      <c r="G79" s="111">
        <f t="shared" si="21"/>
        <v>0</v>
      </c>
      <c r="H79" s="114" t="s">
        <v>442</v>
      </c>
    </row>
    <row r="80" spans="1:8">
      <c r="A80" s="112" t="s">
        <v>443</v>
      </c>
      <c r="B80" s="111"/>
      <c r="C80" s="111"/>
      <c r="D80" s="111">
        <f t="shared" si="8"/>
        <v>0</v>
      </c>
      <c r="E80" s="111"/>
      <c r="F80" s="111"/>
      <c r="G80" s="111">
        <f t="shared" si="21"/>
        <v>0</v>
      </c>
      <c r="H80" s="114" t="s">
        <v>444</v>
      </c>
    </row>
    <row r="81" spans="1:8">
      <c r="A81" s="112" t="s">
        <v>445</v>
      </c>
      <c r="B81" s="111"/>
      <c r="C81" s="111"/>
      <c r="D81" s="111">
        <f t="shared" si="8"/>
        <v>0</v>
      </c>
      <c r="E81" s="111"/>
      <c r="F81" s="111"/>
      <c r="G81" s="111">
        <f t="shared" si="21"/>
        <v>0</v>
      </c>
      <c r="H81" s="114" t="s">
        <v>446</v>
      </c>
    </row>
    <row r="82" spans="1:8">
      <c r="A82" s="112" t="s">
        <v>447</v>
      </c>
      <c r="B82" s="111"/>
      <c r="C82" s="111"/>
      <c r="D82" s="111">
        <f t="shared" si="8"/>
        <v>0</v>
      </c>
      <c r="E82" s="111"/>
      <c r="F82" s="111"/>
      <c r="G82" s="111">
        <f t="shared" si="21"/>
        <v>0</v>
      </c>
      <c r="H82" s="114" t="s">
        <v>448</v>
      </c>
    </row>
    <row r="83" spans="1:8">
      <c r="A83" s="115"/>
      <c r="B83" s="116"/>
      <c r="C83" s="116"/>
      <c r="D83" s="116"/>
      <c r="E83" s="116"/>
      <c r="F83" s="116"/>
      <c r="G83" s="116"/>
    </row>
    <row r="84" spans="1:8">
      <c r="A84" s="117" t="s">
        <v>449</v>
      </c>
      <c r="B84" s="109">
        <f>B85+B93+B103+B113+B123+B133+B137+B146+B150</f>
        <v>136282864.83000001</v>
      </c>
      <c r="C84" s="109">
        <f t="shared" ref="C84:G84" si="22">C85+C93+C103+C113+C123+C133+C137+C146+C150</f>
        <v>90665513.290000007</v>
      </c>
      <c r="D84" s="109">
        <f t="shared" si="22"/>
        <v>226948378.12</v>
      </c>
      <c r="E84" s="109">
        <f t="shared" si="22"/>
        <v>71551900.860000014</v>
      </c>
      <c r="F84" s="109">
        <f t="shared" si="22"/>
        <v>64930738.060000002</v>
      </c>
      <c r="G84" s="109">
        <f t="shared" si="22"/>
        <v>155396477.25999999</v>
      </c>
    </row>
    <row r="85" spans="1:8">
      <c r="A85" s="110" t="s">
        <v>313</v>
      </c>
      <c r="B85" s="111">
        <f>SUM(B86:B92)</f>
        <v>0</v>
      </c>
      <c r="C85" s="111">
        <f t="shared" ref="C85:G85" si="23">SUM(C86:C92)</f>
        <v>0</v>
      </c>
      <c r="D85" s="111">
        <f t="shared" si="23"/>
        <v>0</v>
      </c>
      <c r="E85" s="111">
        <f t="shared" si="23"/>
        <v>0</v>
      </c>
      <c r="F85" s="111">
        <f t="shared" si="23"/>
        <v>0</v>
      </c>
      <c r="G85" s="111">
        <f t="shared" si="23"/>
        <v>0</v>
      </c>
    </row>
    <row r="86" spans="1:8">
      <c r="A86" s="112" t="s">
        <v>314</v>
      </c>
      <c r="B86" s="111"/>
      <c r="C86" s="111"/>
      <c r="D86" s="111">
        <f t="shared" ref="D86:D92" si="24">B86+C86</f>
        <v>0</v>
      </c>
      <c r="E86" s="111"/>
      <c r="F86" s="111"/>
      <c r="G86" s="111">
        <f t="shared" ref="G86:G92" si="25">D86-E86</f>
        <v>0</v>
      </c>
      <c r="H86" s="114" t="s">
        <v>450</v>
      </c>
    </row>
    <row r="87" spans="1:8">
      <c r="A87" s="112" t="s">
        <v>316</v>
      </c>
      <c r="B87" s="111"/>
      <c r="C87" s="111"/>
      <c r="D87" s="111">
        <f t="shared" si="24"/>
        <v>0</v>
      </c>
      <c r="E87" s="111"/>
      <c r="F87" s="111"/>
      <c r="G87" s="111">
        <f t="shared" si="25"/>
        <v>0</v>
      </c>
      <c r="H87" s="114" t="s">
        <v>451</v>
      </c>
    </row>
    <row r="88" spans="1:8">
      <c r="A88" s="112" t="s">
        <v>318</v>
      </c>
      <c r="B88" s="111"/>
      <c r="C88" s="111"/>
      <c r="D88" s="111">
        <f t="shared" si="24"/>
        <v>0</v>
      </c>
      <c r="E88" s="111"/>
      <c r="F88" s="111"/>
      <c r="G88" s="111">
        <f t="shared" si="25"/>
        <v>0</v>
      </c>
      <c r="H88" s="114" t="s">
        <v>452</v>
      </c>
    </row>
    <row r="89" spans="1:8">
      <c r="A89" s="112" t="s">
        <v>320</v>
      </c>
      <c r="B89" s="111"/>
      <c r="C89" s="111"/>
      <c r="D89" s="111">
        <f t="shared" si="24"/>
        <v>0</v>
      </c>
      <c r="E89" s="111"/>
      <c r="F89" s="111"/>
      <c r="G89" s="111">
        <f t="shared" si="25"/>
        <v>0</v>
      </c>
      <c r="H89" s="114" t="s">
        <v>453</v>
      </c>
    </row>
    <row r="90" spans="1:8">
      <c r="A90" s="112" t="s">
        <v>322</v>
      </c>
      <c r="B90" s="111"/>
      <c r="C90" s="111"/>
      <c r="D90" s="111">
        <f t="shared" si="24"/>
        <v>0</v>
      </c>
      <c r="E90" s="111"/>
      <c r="F90" s="111"/>
      <c r="G90" s="111">
        <f t="shared" si="25"/>
        <v>0</v>
      </c>
      <c r="H90" s="114" t="s">
        <v>454</v>
      </c>
    </row>
    <row r="91" spans="1:8">
      <c r="A91" s="112" t="s">
        <v>324</v>
      </c>
      <c r="B91" s="111"/>
      <c r="C91" s="111"/>
      <c r="D91" s="111">
        <f t="shared" si="24"/>
        <v>0</v>
      </c>
      <c r="E91" s="111"/>
      <c r="F91" s="111"/>
      <c r="G91" s="111">
        <f t="shared" si="25"/>
        <v>0</v>
      </c>
      <c r="H91" s="114" t="s">
        <v>455</v>
      </c>
    </row>
    <row r="92" spans="1:8">
      <c r="A92" s="112" t="s">
        <v>326</v>
      </c>
      <c r="B92" s="111"/>
      <c r="C92" s="111"/>
      <c r="D92" s="111">
        <f t="shared" si="24"/>
        <v>0</v>
      </c>
      <c r="E92" s="111"/>
      <c r="F92" s="111"/>
      <c r="G92" s="111">
        <f t="shared" si="25"/>
        <v>0</v>
      </c>
      <c r="H92" s="114" t="s">
        <v>456</v>
      </c>
    </row>
    <row r="93" spans="1:8">
      <c r="A93" s="110" t="s">
        <v>328</v>
      </c>
      <c r="B93" s="111">
        <f>SUM(B94:B102)</f>
        <v>35923918.270000003</v>
      </c>
      <c r="C93" s="111">
        <f t="shared" ref="C93:G93" si="26">SUM(C94:C102)</f>
        <v>3731375</v>
      </c>
      <c r="D93" s="111">
        <f t="shared" si="26"/>
        <v>39655293.270000003</v>
      </c>
      <c r="E93" s="111">
        <f t="shared" si="26"/>
        <v>7815806.3200000003</v>
      </c>
      <c r="F93" s="111">
        <f t="shared" si="26"/>
        <v>5895822.7799999993</v>
      </c>
      <c r="G93" s="111">
        <f t="shared" si="26"/>
        <v>31839486.949999999</v>
      </c>
    </row>
    <row r="94" spans="1:8">
      <c r="A94" s="112" t="s">
        <v>329</v>
      </c>
      <c r="B94" s="113">
        <v>674400</v>
      </c>
      <c r="C94" s="113">
        <v>0</v>
      </c>
      <c r="D94" s="111">
        <f t="shared" ref="D94:D102" si="27">B94+C94</f>
        <v>674400</v>
      </c>
      <c r="E94" s="113">
        <v>166138.37</v>
      </c>
      <c r="F94" s="113">
        <v>48914.29</v>
      </c>
      <c r="G94" s="111">
        <f t="shared" ref="G94:G102" si="28">D94-E94</f>
        <v>508261.63</v>
      </c>
      <c r="H94" s="114" t="s">
        <v>457</v>
      </c>
    </row>
    <row r="95" spans="1:8">
      <c r="A95" s="112" t="s">
        <v>331</v>
      </c>
      <c r="B95" s="113">
        <v>2081000</v>
      </c>
      <c r="C95" s="113">
        <v>-10000</v>
      </c>
      <c r="D95" s="111">
        <f t="shared" si="27"/>
        <v>2071000</v>
      </c>
      <c r="E95" s="113">
        <v>729052.34</v>
      </c>
      <c r="F95" s="113">
        <v>597375.16</v>
      </c>
      <c r="G95" s="111">
        <f t="shared" si="28"/>
        <v>1341947.6600000001</v>
      </c>
      <c r="H95" s="114" t="s">
        <v>458</v>
      </c>
    </row>
    <row r="96" spans="1:8">
      <c r="A96" s="112" t="s">
        <v>333</v>
      </c>
      <c r="B96" s="113">
        <v>35000</v>
      </c>
      <c r="C96" s="113">
        <v>0</v>
      </c>
      <c r="D96" s="111">
        <f t="shared" si="27"/>
        <v>35000</v>
      </c>
      <c r="E96" s="113">
        <v>0</v>
      </c>
      <c r="F96" s="113">
        <v>0</v>
      </c>
      <c r="G96" s="111">
        <f t="shared" si="28"/>
        <v>35000</v>
      </c>
      <c r="H96" s="114" t="s">
        <v>459</v>
      </c>
    </row>
    <row r="97" spans="1:8">
      <c r="A97" s="112" t="s">
        <v>335</v>
      </c>
      <c r="B97" s="113">
        <v>2952000</v>
      </c>
      <c r="C97" s="113">
        <v>703350</v>
      </c>
      <c r="D97" s="111">
        <f t="shared" si="27"/>
        <v>3655350</v>
      </c>
      <c r="E97" s="113">
        <v>286730.90999999997</v>
      </c>
      <c r="F97" s="113">
        <v>154774.17000000001</v>
      </c>
      <c r="G97" s="111">
        <f t="shared" si="28"/>
        <v>3368619.09</v>
      </c>
      <c r="H97" s="114" t="s">
        <v>460</v>
      </c>
    </row>
    <row r="98" spans="1:8">
      <c r="A98" s="118" t="s">
        <v>337</v>
      </c>
      <c r="B98" s="113">
        <v>254000</v>
      </c>
      <c r="C98" s="113">
        <v>-30000</v>
      </c>
      <c r="D98" s="111">
        <f t="shared" si="27"/>
        <v>224000</v>
      </c>
      <c r="E98" s="113">
        <v>13510.57</v>
      </c>
      <c r="F98" s="113">
        <v>3180.27</v>
      </c>
      <c r="G98" s="111">
        <f t="shared" si="28"/>
        <v>210489.43</v>
      </c>
      <c r="H98" s="114" t="s">
        <v>461</v>
      </c>
    </row>
    <row r="99" spans="1:8">
      <c r="A99" s="112" t="s">
        <v>339</v>
      </c>
      <c r="B99" s="113">
        <v>27785719.949999999</v>
      </c>
      <c r="C99" s="113">
        <v>583025</v>
      </c>
      <c r="D99" s="111">
        <f t="shared" si="27"/>
        <v>28368744.949999999</v>
      </c>
      <c r="E99" s="113">
        <v>6403022.3899999997</v>
      </c>
      <c r="F99" s="113">
        <v>4903295.72</v>
      </c>
      <c r="G99" s="111">
        <f t="shared" si="28"/>
        <v>21965722.559999999</v>
      </c>
      <c r="H99" s="114" t="s">
        <v>462</v>
      </c>
    </row>
    <row r="100" spans="1:8">
      <c r="A100" s="112" t="s">
        <v>341</v>
      </c>
      <c r="B100" s="113">
        <v>1077300</v>
      </c>
      <c r="C100" s="113">
        <v>2530000</v>
      </c>
      <c r="D100" s="111">
        <f t="shared" si="27"/>
        <v>3607300</v>
      </c>
      <c r="E100" s="113">
        <v>82151.61</v>
      </c>
      <c r="F100" s="113">
        <v>86675.61</v>
      </c>
      <c r="G100" s="111">
        <f t="shared" si="28"/>
        <v>3525148.39</v>
      </c>
      <c r="H100" s="114" t="s">
        <v>463</v>
      </c>
    </row>
    <row r="101" spans="1:8">
      <c r="A101" s="112" t="s">
        <v>343</v>
      </c>
      <c r="B101" s="113">
        <v>55000</v>
      </c>
      <c r="C101" s="113">
        <v>0</v>
      </c>
      <c r="D101" s="111">
        <f t="shared" si="27"/>
        <v>55000</v>
      </c>
      <c r="E101" s="113">
        <v>0</v>
      </c>
      <c r="F101" s="113">
        <v>0</v>
      </c>
      <c r="G101" s="111">
        <f t="shared" si="28"/>
        <v>55000</v>
      </c>
      <c r="H101" s="114" t="s">
        <v>464</v>
      </c>
    </row>
    <row r="102" spans="1:8">
      <c r="A102" s="112" t="s">
        <v>345</v>
      </c>
      <c r="B102" s="113">
        <v>1009498.32</v>
      </c>
      <c r="C102" s="113">
        <v>-45000</v>
      </c>
      <c r="D102" s="111">
        <f t="shared" si="27"/>
        <v>964498.32</v>
      </c>
      <c r="E102" s="113">
        <v>135200.13</v>
      </c>
      <c r="F102" s="113">
        <v>101607.56</v>
      </c>
      <c r="G102" s="111">
        <f t="shared" si="28"/>
        <v>829298.19</v>
      </c>
      <c r="H102" s="114" t="s">
        <v>465</v>
      </c>
    </row>
    <row r="103" spans="1:8">
      <c r="A103" s="110" t="s">
        <v>347</v>
      </c>
      <c r="B103" s="111">
        <f>SUM(B104:B112)</f>
        <v>20699622.990000002</v>
      </c>
      <c r="C103" s="111">
        <f t="shared" ref="C103:G103" si="29">SUM(C104:C112)</f>
        <v>6227504.9199999999</v>
      </c>
      <c r="D103" s="111">
        <f t="shared" si="29"/>
        <v>26927127.91</v>
      </c>
      <c r="E103" s="111">
        <f t="shared" si="29"/>
        <v>8020606.1399999987</v>
      </c>
      <c r="F103" s="111">
        <f t="shared" si="29"/>
        <v>3522910.15</v>
      </c>
      <c r="G103" s="111">
        <f t="shared" si="29"/>
        <v>18906521.770000003</v>
      </c>
    </row>
    <row r="104" spans="1:8">
      <c r="A104" s="112" t="s">
        <v>348</v>
      </c>
      <c r="B104" s="113">
        <v>10441946.560000001</v>
      </c>
      <c r="C104" s="113">
        <v>-1694720</v>
      </c>
      <c r="D104" s="111">
        <f t="shared" ref="D104:D112" si="30">B104+C104</f>
        <v>8747226.5600000005</v>
      </c>
      <c r="E104" s="113">
        <v>4050029.69</v>
      </c>
      <c r="F104" s="113">
        <v>15704.89</v>
      </c>
      <c r="G104" s="111">
        <f t="shared" ref="G104:G112" si="31">D104-E104</f>
        <v>4697196.870000001</v>
      </c>
      <c r="H104" s="114" t="s">
        <v>466</v>
      </c>
    </row>
    <row r="105" spans="1:8">
      <c r="A105" s="112" t="s">
        <v>350</v>
      </c>
      <c r="B105" s="113">
        <v>250000</v>
      </c>
      <c r="C105" s="113">
        <v>209920</v>
      </c>
      <c r="D105" s="111">
        <f t="shared" si="30"/>
        <v>459920</v>
      </c>
      <c r="E105" s="113">
        <v>168366</v>
      </c>
      <c r="F105" s="113">
        <v>32169.599999999999</v>
      </c>
      <c r="G105" s="111">
        <f t="shared" si="31"/>
        <v>291554</v>
      </c>
      <c r="H105" s="114" t="s">
        <v>467</v>
      </c>
    </row>
    <row r="106" spans="1:8">
      <c r="A106" s="112" t="s">
        <v>352</v>
      </c>
      <c r="B106" s="113">
        <v>842000</v>
      </c>
      <c r="C106" s="113">
        <v>7557579.9199999999</v>
      </c>
      <c r="D106" s="111">
        <f t="shared" si="30"/>
        <v>8399579.9199999999</v>
      </c>
      <c r="E106" s="113">
        <v>848124.93</v>
      </c>
      <c r="F106" s="113">
        <v>802304.93</v>
      </c>
      <c r="G106" s="111">
        <f t="shared" si="31"/>
        <v>7551454.9900000002</v>
      </c>
      <c r="H106" s="114" t="s">
        <v>468</v>
      </c>
    </row>
    <row r="107" spans="1:8">
      <c r="A107" s="112" t="s">
        <v>354</v>
      </c>
      <c r="B107" s="113">
        <v>2383976.4300000002</v>
      </c>
      <c r="C107" s="113">
        <v>92225</v>
      </c>
      <c r="D107" s="111">
        <f t="shared" si="30"/>
        <v>2476201.4300000002</v>
      </c>
      <c r="E107" s="113">
        <v>1369363.51</v>
      </c>
      <c r="F107" s="113">
        <v>1338921.6399999999</v>
      </c>
      <c r="G107" s="111">
        <f t="shared" si="31"/>
        <v>1106837.9200000002</v>
      </c>
      <c r="H107" s="114" t="s">
        <v>469</v>
      </c>
    </row>
    <row r="108" spans="1:8">
      <c r="A108" s="112" t="s">
        <v>356</v>
      </c>
      <c r="B108" s="113">
        <v>6279100</v>
      </c>
      <c r="C108" s="113">
        <v>86900</v>
      </c>
      <c r="D108" s="111">
        <f t="shared" si="30"/>
        <v>6366000</v>
      </c>
      <c r="E108" s="113">
        <v>1329649.6200000001</v>
      </c>
      <c r="F108" s="113">
        <v>1103681.5</v>
      </c>
      <c r="G108" s="111">
        <f t="shared" si="31"/>
        <v>5036350.38</v>
      </c>
      <c r="H108" s="114" t="s">
        <v>470</v>
      </c>
    </row>
    <row r="109" spans="1:8">
      <c r="A109" s="112" t="s">
        <v>358</v>
      </c>
      <c r="B109" s="113">
        <v>69400</v>
      </c>
      <c r="C109" s="113">
        <v>-24400</v>
      </c>
      <c r="D109" s="111">
        <f t="shared" si="30"/>
        <v>45000</v>
      </c>
      <c r="E109" s="113">
        <v>15000</v>
      </c>
      <c r="F109" s="113">
        <v>15000</v>
      </c>
      <c r="G109" s="111">
        <f t="shared" si="31"/>
        <v>30000</v>
      </c>
      <c r="H109" s="114" t="s">
        <v>471</v>
      </c>
    </row>
    <row r="110" spans="1:8">
      <c r="A110" s="112" t="s">
        <v>360</v>
      </c>
      <c r="B110" s="113">
        <v>86200</v>
      </c>
      <c r="C110" s="113">
        <v>0</v>
      </c>
      <c r="D110" s="111">
        <f t="shared" si="30"/>
        <v>86200</v>
      </c>
      <c r="E110" s="113">
        <v>30306</v>
      </c>
      <c r="F110" s="113">
        <v>29582</v>
      </c>
      <c r="G110" s="111">
        <f t="shared" si="31"/>
        <v>55894</v>
      </c>
      <c r="H110" s="114" t="s">
        <v>472</v>
      </c>
    </row>
    <row r="111" spans="1:8">
      <c r="A111" s="112" t="s">
        <v>362</v>
      </c>
      <c r="B111" s="113">
        <v>275000</v>
      </c>
      <c r="C111" s="113">
        <v>-15000</v>
      </c>
      <c r="D111" s="111">
        <f t="shared" si="30"/>
        <v>260000</v>
      </c>
      <c r="E111" s="113">
        <v>139994.56</v>
      </c>
      <c r="F111" s="113">
        <v>115773.75999999999</v>
      </c>
      <c r="G111" s="111">
        <f t="shared" si="31"/>
        <v>120005.44</v>
      </c>
      <c r="H111" s="114" t="s">
        <v>473</v>
      </c>
    </row>
    <row r="112" spans="1:8">
      <c r="A112" s="112" t="s">
        <v>364</v>
      </c>
      <c r="B112" s="113">
        <v>72000</v>
      </c>
      <c r="C112" s="113">
        <v>15000</v>
      </c>
      <c r="D112" s="111">
        <f t="shared" si="30"/>
        <v>87000</v>
      </c>
      <c r="E112" s="113">
        <v>69771.83</v>
      </c>
      <c r="F112" s="113">
        <v>69771.83</v>
      </c>
      <c r="G112" s="111">
        <f t="shared" si="31"/>
        <v>17228.169999999998</v>
      </c>
      <c r="H112" s="114" t="s">
        <v>474</v>
      </c>
    </row>
    <row r="113" spans="1:8">
      <c r="A113" s="110" t="s">
        <v>366</v>
      </c>
      <c r="B113" s="111">
        <f>SUM(B114:B122)</f>
        <v>8500000</v>
      </c>
      <c r="C113" s="111">
        <f t="shared" ref="C113:G113" si="32">SUM(C114:C122)</f>
        <v>2121986.79</v>
      </c>
      <c r="D113" s="111">
        <f t="shared" si="32"/>
        <v>10621986.789999999</v>
      </c>
      <c r="E113" s="111">
        <f t="shared" si="32"/>
        <v>1622593.92</v>
      </c>
      <c r="F113" s="111">
        <f t="shared" si="32"/>
        <v>1622593.92</v>
      </c>
      <c r="G113" s="111">
        <f t="shared" si="32"/>
        <v>8999392.8699999992</v>
      </c>
    </row>
    <row r="114" spans="1:8">
      <c r="A114" s="112" t="s">
        <v>367</v>
      </c>
      <c r="B114" s="111"/>
      <c r="C114" s="111"/>
      <c r="D114" s="111">
        <f t="shared" ref="D114:D122" si="33">B114+C114</f>
        <v>0</v>
      </c>
      <c r="E114" s="111"/>
      <c r="F114" s="111"/>
      <c r="G114" s="111">
        <f t="shared" ref="G114:G122" si="34">D114-E114</f>
        <v>0</v>
      </c>
      <c r="H114" s="114" t="s">
        <v>475</v>
      </c>
    </row>
    <row r="115" spans="1:8">
      <c r="A115" s="112" t="s">
        <v>369</v>
      </c>
      <c r="B115" s="111"/>
      <c r="C115" s="111"/>
      <c r="D115" s="111">
        <f t="shared" si="33"/>
        <v>0</v>
      </c>
      <c r="E115" s="111"/>
      <c r="F115" s="111"/>
      <c r="G115" s="111">
        <f t="shared" si="34"/>
        <v>0</v>
      </c>
      <c r="H115" s="114" t="s">
        <v>476</v>
      </c>
    </row>
    <row r="116" spans="1:8">
      <c r="A116" s="112" t="s">
        <v>371</v>
      </c>
      <c r="B116" s="111"/>
      <c r="C116" s="111"/>
      <c r="D116" s="111">
        <f t="shared" si="33"/>
        <v>0</v>
      </c>
      <c r="E116" s="111"/>
      <c r="F116" s="111"/>
      <c r="G116" s="111">
        <f t="shared" si="34"/>
        <v>0</v>
      </c>
      <c r="H116" s="114" t="s">
        <v>477</v>
      </c>
    </row>
    <row r="117" spans="1:8">
      <c r="A117" s="112" t="s">
        <v>373</v>
      </c>
      <c r="B117" s="113">
        <v>8500000</v>
      </c>
      <c r="C117" s="113">
        <v>2121986.79</v>
      </c>
      <c r="D117" s="111">
        <f t="shared" si="33"/>
        <v>10621986.789999999</v>
      </c>
      <c r="E117" s="113">
        <v>1622593.92</v>
      </c>
      <c r="F117" s="113">
        <v>1622593.92</v>
      </c>
      <c r="G117" s="111">
        <f t="shared" si="34"/>
        <v>8999392.8699999992</v>
      </c>
      <c r="H117" s="114" t="s">
        <v>478</v>
      </c>
    </row>
    <row r="118" spans="1:8">
      <c r="A118" s="112" t="s">
        <v>375</v>
      </c>
      <c r="B118" s="111"/>
      <c r="C118" s="111"/>
      <c r="D118" s="111">
        <f t="shared" si="33"/>
        <v>0</v>
      </c>
      <c r="E118" s="111"/>
      <c r="F118" s="111"/>
      <c r="G118" s="111">
        <f t="shared" si="34"/>
        <v>0</v>
      </c>
      <c r="H118" s="114" t="s">
        <v>479</v>
      </c>
    </row>
    <row r="119" spans="1:8">
      <c r="A119" s="112" t="s">
        <v>377</v>
      </c>
      <c r="B119" s="111"/>
      <c r="C119" s="111"/>
      <c r="D119" s="111">
        <f t="shared" si="33"/>
        <v>0</v>
      </c>
      <c r="E119" s="111"/>
      <c r="F119" s="111"/>
      <c r="G119" s="111">
        <f t="shared" si="34"/>
        <v>0</v>
      </c>
      <c r="H119" s="114" t="s">
        <v>480</v>
      </c>
    </row>
    <row r="120" spans="1:8">
      <c r="A120" s="112" t="s">
        <v>379</v>
      </c>
      <c r="B120" s="111"/>
      <c r="C120" s="111"/>
      <c r="D120" s="111">
        <f t="shared" si="33"/>
        <v>0</v>
      </c>
      <c r="E120" s="111"/>
      <c r="F120" s="111"/>
      <c r="G120" s="111">
        <f t="shared" si="34"/>
        <v>0</v>
      </c>
      <c r="H120" s="119" t="s">
        <v>481</v>
      </c>
    </row>
    <row r="121" spans="1:8">
      <c r="A121" s="112" t="s">
        <v>381</v>
      </c>
      <c r="B121" s="111"/>
      <c r="C121" s="111"/>
      <c r="D121" s="111">
        <f t="shared" si="33"/>
        <v>0</v>
      </c>
      <c r="E121" s="111"/>
      <c r="F121" s="111"/>
      <c r="G121" s="111">
        <f t="shared" si="34"/>
        <v>0</v>
      </c>
      <c r="H121" s="119" t="s">
        <v>482</v>
      </c>
    </row>
    <row r="122" spans="1:8">
      <c r="A122" s="112" t="s">
        <v>383</v>
      </c>
      <c r="B122" s="111"/>
      <c r="C122" s="111"/>
      <c r="D122" s="111">
        <f t="shared" si="33"/>
        <v>0</v>
      </c>
      <c r="E122" s="111"/>
      <c r="F122" s="111"/>
      <c r="G122" s="111">
        <f t="shared" si="34"/>
        <v>0</v>
      </c>
      <c r="H122" s="114" t="s">
        <v>483</v>
      </c>
    </row>
    <row r="123" spans="1:8">
      <c r="A123" s="110" t="s">
        <v>385</v>
      </c>
      <c r="B123" s="111">
        <f>SUM(B124:B132)</f>
        <v>13369500</v>
      </c>
      <c r="C123" s="111">
        <f t="shared" ref="C123:G123" si="35">SUM(C124:C132)</f>
        <v>2670000</v>
      </c>
      <c r="D123" s="111">
        <f t="shared" si="35"/>
        <v>16039500</v>
      </c>
      <c r="E123" s="111">
        <f t="shared" si="35"/>
        <v>67711.209999999992</v>
      </c>
      <c r="F123" s="111">
        <f t="shared" si="35"/>
        <v>54674.01</v>
      </c>
      <c r="G123" s="111">
        <f t="shared" si="35"/>
        <v>15971788.789999999</v>
      </c>
    </row>
    <row r="124" spans="1:8">
      <c r="A124" s="112" t="s">
        <v>386</v>
      </c>
      <c r="B124" s="113">
        <v>1060000</v>
      </c>
      <c r="C124" s="113">
        <v>0</v>
      </c>
      <c r="D124" s="111">
        <f t="shared" ref="D124:D132" si="36">B124+C124</f>
        <v>1060000</v>
      </c>
      <c r="E124" s="113">
        <v>20847.21</v>
      </c>
      <c r="F124" s="113">
        <v>8499.01</v>
      </c>
      <c r="G124" s="111">
        <f t="shared" ref="G124:G132" si="37">D124-E124</f>
        <v>1039152.79</v>
      </c>
      <c r="H124" s="114" t="s">
        <v>484</v>
      </c>
    </row>
    <row r="125" spans="1:8">
      <c r="A125" s="112" t="s">
        <v>388</v>
      </c>
      <c r="B125" s="113">
        <v>130000</v>
      </c>
      <c r="C125" s="113">
        <v>8890</v>
      </c>
      <c r="D125" s="111">
        <f t="shared" si="36"/>
        <v>138890</v>
      </c>
      <c r="E125" s="113">
        <v>0</v>
      </c>
      <c r="F125" s="113">
        <v>0</v>
      </c>
      <c r="G125" s="111">
        <f t="shared" si="37"/>
        <v>138890</v>
      </c>
      <c r="H125" s="114" t="s">
        <v>485</v>
      </c>
    </row>
    <row r="126" spans="1:8">
      <c r="A126" s="112" t="s">
        <v>390</v>
      </c>
      <c r="B126" s="111"/>
      <c r="C126" s="111"/>
      <c r="D126" s="111">
        <f t="shared" si="36"/>
        <v>0</v>
      </c>
      <c r="E126" s="111"/>
      <c r="F126" s="111"/>
      <c r="G126" s="111">
        <f t="shared" si="37"/>
        <v>0</v>
      </c>
      <c r="H126" s="114" t="s">
        <v>486</v>
      </c>
    </row>
    <row r="127" spans="1:8">
      <c r="A127" s="112" t="s">
        <v>392</v>
      </c>
      <c r="B127" s="113">
        <v>10495000</v>
      </c>
      <c r="C127" s="113">
        <v>2000000</v>
      </c>
      <c r="D127" s="111">
        <f t="shared" si="36"/>
        <v>12495000</v>
      </c>
      <c r="E127" s="113">
        <v>0</v>
      </c>
      <c r="F127" s="113">
        <v>0</v>
      </c>
      <c r="G127" s="111">
        <f t="shared" si="37"/>
        <v>12495000</v>
      </c>
      <c r="H127" s="114" t="s">
        <v>487</v>
      </c>
    </row>
    <row r="128" spans="1:8">
      <c r="A128" s="112" t="s">
        <v>394</v>
      </c>
      <c r="B128" s="113">
        <v>1000000</v>
      </c>
      <c r="C128" s="113">
        <v>0</v>
      </c>
      <c r="D128" s="111">
        <f t="shared" si="36"/>
        <v>1000000</v>
      </c>
      <c r="E128" s="113">
        <v>0</v>
      </c>
      <c r="F128" s="113">
        <v>0</v>
      </c>
      <c r="G128" s="111">
        <f t="shared" si="37"/>
        <v>1000000</v>
      </c>
      <c r="H128" s="114" t="s">
        <v>488</v>
      </c>
    </row>
    <row r="129" spans="1:8">
      <c r="A129" s="112" t="s">
        <v>396</v>
      </c>
      <c r="B129" s="113">
        <v>569500</v>
      </c>
      <c r="C129" s="113">
        <v>661110</v>
      </c>
      <c r="D129" s="111">
        <f t="shared" si="36"/>
        <v>1230610</v>
      </c>
      <c r="E129" s="113">
        <v>46864</v>
      </c>
      <c r="F129" s="113">
        <v>46175</v>
      </c>
      <c r="G129" s="111">
        <f t="shared" si="37"/>
        <v>1183746</v>
      </c>
      <c r="H129" s="114" t="s">
        <v>489</v>
      </c>
    </row>
    <row r="130" spans="1:8">
      <c r="A130" s="112" t="s">
        <v>398</v>
      </c>
      <c r="B130" s="111"/>
      <c r="C130" s="111"/>
      <c r="D130" s="111">
        <f t="shared" si="36"/>
        <v>0</v>
      </c>
      <c r="E130" s="111"/>
      <c r="F130" s="111"/>
      <c r="G130" s="111">
        <f t="shared" si="37"/>
        <v>0</v>
      </c>
      <c r="H130" s="114" t="s">
        <v>490</v>
      </c>
    </row>
    <row r="131" spans="1:8">
      <c r="A131" s="112" t="s">
        <v>400</v>
      </c>
      <c r="B131" s="111"/>
      <c r="C131" s="111"/>
      <c r="D131" s="111">
        <f t="shared" si="36"/>
        <v>0</v>
      </c>
      <c r="E131" s="111"/>
      <c r="F131" s="111"/>
      <c r="G131" s="111">
        <f t="shared" si="37"/>
        <v>0</v>
      </c>
      <c r="H131" s="114" t="s">
        <v>491</v>
      </c>
    </row>
    <row r="132" spans="1:8">
      <c r="A132" s="112" t="s">
        <v>402</v>
      </c>
      <c r="B132" s="113">
        <v>115000</v>
      </c>
      <c r="C132" s="113">
        <v>0</v>
      </c>
      <c r="D132" s="111">
        <f t="shared" si="36"/>
        <v>115000</v>
      </c>
      <c r="E132" s="113">
        <v>0</v>
      </c>
      <c r="F132" s="113">
        <v>0</v>
      </c>
      <c r="G132" s="111">
        <f t="shared" si="37"/>
        <v>115000</v>
      </c>
      <c r="H132" s="114" t="s">
        <v>492</v>
      </c>
    </row>
    <row r="133" spans="1:8">
      <c r="A133" s="110" t="s">
        <v>404</v>
      </c>
      <c r="B133" s="111">
        <f>SUM(B134:B136)</f>
        <v>51957555.57</v>
      </c>
      <c r="C133" s="111">
        <f t="shared" ref="C133:G133" si="38">SUM(C134:C136)</f>
        <v>62952082.07</v>
      </c>
      <c r="D133" s="111">
        <f t="shared" si="38"/>
        <v>114909637.64</v>
      </c>
      <c r="E133" s="111">
        <f t="shared" si="38"/>
        <v>52757656.230000004</v>
      </c>
      <c r="F133" s="111">
        <f t="shared" si="38"/>
        <v>52567210.160000004</v>
      </c>
      <c r="G133" s="111">
        <f t="shared" si="38"/>
        <v>62151981.409999989</v>
      </c>
    </row>
    <row r="134" spans="1:8">
      <c r="A134" s="112" t="s">
        <v>405</v>
      </c>
      <c r="B134" s="113">
        <v>47407555.57</v>
      </c>
      <c r="C134" s="113">
        <v>60761738</v>
      </c>
      <c r="D134" s="111">
        <f t="shared" ref="D134:D157" si="39">B134+C134</f>
        <v>108169293.56999999</v>
      </c>
      <c r="E134" s="113">
        <v>49770557.270000003</v>
      </c>
      <c r="F134" s="113">
        <v>49580111.200000003</v>
      </c>
      <c r="G134" s="111">
        <f t="shared" ref="G134:G136" si="40">D134-E134</f>
        <v>58398736.29999999</v>
      </c>
      <c r="H134" s="114" t="s">
        <v>493</v>
      </c>
    </row>
    <row r="135" spans="1:8">
      <c r="A135" s="112" t="s">
        <v>407</v>
      </c>
      <c r="B135" s="113">
        <v>550000</v>
      </c>
      <c r="C135" s="113">
        <v>5801727.5599999996</v>
      </c>
      <c r="D135" s="111">
        <f t="shared" si="39"/>
        <v>6351727.5599999996</v>
      </c>
      <c r="E135" s="113">
        <v>2605109.9900000002</v>
      </c>
      <c r="F135" s="113">
        <v>2605109.9900000002</v>
      </c>
      <c r="G135" s="111">
        <f t="shared" si="40"/>
        <v>3746617.5699999994</v>
      </c>
      <c r="H135" s="114" t="s">
        <v>494</v>
      </c>
    </row>
    <row r="136" spans="1:8">
      <c r="A136" s="112" t="s">
        <v>409</v>
      </c>
      <c r="B136" s="113">
        <v>4000000</v>
      </c>
      <c r="C136" s="113">
        <v>-3611383.49</v>
      </c>
      <c r="D136" s="111">
        <f t="shared" si="39"/>
        <v>388616.50999999978</v>
      </c>
      <c r="E136" s="113">
        <v>381988.97</v>
      </c>
      <c r="F136" s="113">
        <v>381988.97</v>
      </c>
      <c r="G136" s="111">
        <f t="shared" si="40"/>
        <v>6627.5399999998044</v>
      </c>
      <c r="H136" s="114" t="s">
        <v>495</v>
      </c>
    </row>
    <row r="137" spans="1:8">
      <c r="A137" s="110" t="s">
        <v>411</v>
      </c>
      <c r="B137" s="111">
        <f>SUM(B138:B142,B144:B145)</f>
        <v>1100000</v>
      </c>
      <c r="C137" s="111">
        <f t="shared" ref="C137:G137" si="41">SUM(C138:C142,C144:C145)</f>
        <v>12962564.51</v>
      </c>
      <c r="D137" s="111">
        <f t="shared" si="41"/>
        <v>14062564.51</v>
      </c>
      <c r="E137" s="111">
        <f t="shared" si="41"/>
        <v>0</v>
      </c>
      <c r="F137" s="111">
        <f t="shared" si="41"/>
        <v>0</v>
      </c>
      <c r="G137" s="111">
        <f t="shared" si="41"/>
        <v>14062564.51</v>
      </c>
    </row>
    <row r="138" spans="1:8">
      <c r="A138" s="112" t="s">
        <v>412</v>
      </c>
      <c r="B138" s="111"/>
      <c r="C138" s="111"/>
      <c r="D138" s="111">
        <f t="shared" si="39"/>
        <v>0</v>
      </c>
      <c r="E138" s="111"/>
      <c r="F138" s="111"/>
      <c r="G138" s="111">
        <f t="shared" ref="G138:G145" si="42">D138-E138</f>
        <v>0</v>
      </c>
      <c r="H138" s="114" t="s">
        <v>496</v>
      </c>
    </row>
    <row r="139" spans="1:8">
      <c r="A139" s="112" t="s">
        <v>414</v>
      </c>
      <c r="B139" s="111"/>
      <c r="C139" s="111"/>
      <c r="D139" s="111">
        <f t="shared" si="39"/>
        <v>0</v>
      </c>
      <c r="E139" s="111"/>
      <c r="F139" s="111"/>
      <c r="G139" s="111">
        <f t="shared" si="42"/>
        <v>0</v>
      </c>
      <c r="H139" s="114" t="s">
        <v>497</v>
      </c>
    </row>
    <row r="140" spans="1:8">
      <c r="A140" s="112" t="s">
        <v>416</v>
      </c>
      <c r="B140" s="111"/>
      <c r="C140" s="111"/>
      <c r="D140" s="111">
        <f t="shared" si="39"/>
        <v>0</v>
      </c>
      <c r="E140" s="111"/>
      <c r="F140" s="111"/>
      <c r="G140" s="111">
        <f t="shared" si="42"/>
        <v>0</v>
      </c>
      <c r="H140" s="114" t="s">
        <v>498</v>
      </c>
    </row>
    <row r="141" spans="1:8">
      <c r="A141" s="112" t="s">
        <v>418</v>
      </c>
      <c r="B141" s="111"/>
      <c r="C141" s="111"/>
      <c r="D141" s="111">
        <f t="shared" si="39"/>
        <v>0</v>
      </c>
      <c r="E141" s="111"/>
      <c r="F141" s="111"/>
      <c r="G141" s="111">
        <f t="shared" si="42"/>
        <v>0</v>
      </c>
      <c r="H141" s="114" t="s">
        <v>499</v>
      </c>
    </row>
    <row r="142" spans="1:8">
      <c r="A142" s="112" t="s">
        <v>420</v>
      </c>
      <c r="B142" s="111"/>
      <c r="C142" s="111"/>
      <c r="D142" s="111">
        <f t="shared" si="39"/>
        <v>0</v>
      </c>
      <c r="E142" s="111"/>
      <c r="F142" s="111"/>
      <c r="G142" s="111">
        <f t="shared" si="42"/>
        <v>0</v>
      </c>
      <c r="H142" s="114" t="s">
        <v>500</v>
      </c>
    </row>
    <row r="143" spans="1:8">
      <c r="A143" s="112" t="s">
        <v>422</v>
      </c>
      <c r="B143" s="111"/>
      <c r="C143" s="111"/>
      <c r="D143" s="111">
        <f t="shared" si="39"/>
        <v>0</v>
      </c>
      <c r="E143" s="111"/>
      <c r="F143" s="111"/>
      <c r="G143" s="111">
        <f t="shared" si="42"/>
        <v>0</v>
      </c>
      <c r="H143" s="114"/>
    </row>
    <row r="144" spans="1:8">
      <c r="A144" s="112" t="s">
        <v>423</v>
      </c>
      <c r="B144" s="111"/>
      <c r="C144" s="111"/>
      <c r="D144" s="111">
        <f t="shared" si="39"/>
        <v>0</v>
      </c>
      <c r="E144" s="111"/>
      <c r="F144" s="111"/>
      <c r="G144" s="111">
        <f t="shared" si="42"/>
        <v>0</v>
      </c>
      <c r="H144" s="114" t="s">
        <v>501</v>
      </c>
    </row>
    <row r="145" spans="1:8">
      <c r="A145" s="112" t="s">
        <v>425</v>
      </c>
      <c r="B145" s="113">
        <v>1100000</v>
      </c>
      <c r="C145" s="113">
        <v>12962564.51</v>
      </c>
      <c r="D145" s="111">
        <f t="shared" si="39"/>
        <v>14062564.51</v>
      </c>
      <c r="E145" s="113">
        <v>0</v>
      </c>
      <c r="F145" s="113">
        <v>0</v>
      </c>
      <c r="G145" s="111">
        <f t="shared" si="42"/>
        <v>14062564.51</v>
      </c>
      <c r="H145" s="114" t="s">
        <v>502</v>
      </c>
    </row>
    <row r="146" spans="1:8">
      <c r="A146" s="110" t="s">
        <v>427</v>
      </c>
      <c r="B146" s="111">
        <f>SUM(B147:B149)</f>
        <v>0</v>
      </c>
      <c r="C146" s="111">
        <f t="shared" ref="C146:G146" si="43">SUM(C147:C149)</f>
        <v>0</v>
      </c>
      <c r="D146" s="111">
        <f t="shared" si="43"/>
        <v>0</v>
      </c>
      <c r="E146" s="111">
        <f t="shared" si="43"/>
        <v>0</v>
      </c>
      <c r="F146" s="111">
        <f t="shared" si="43"/>
        <v>0</v>
      </c>
      <c r="G146" s="111">
        <f t="shared" si="43"/>
        <v>0</v>
      </c>
    </row>
    <row r="147" spans="1:8">
      <c r="A147" s="112" t="s">
        <v>428</v>
      </c>
      <c r="B147" s="111"/>
      <c r="C147" s="111"/>
      <c r="D147" s="111">
        <f t="shared" si="39"/>
        <v>0</v>
      </c>
      <c r="E147" s="111"/>
      <c r="F147" s="111"/>
      <c r="G147" s="111">
        <f t="shared" ref="G147:G149" si="44">D147-E147</f>
        <v>0</v>
      </c>
      <c r="H147" s="114" t="s">
        <v>503</v>
      </c>
    </row>
    <row r="148" spans="1:8">
      <c r="A148" s="112" t="s">
        <v>430</v>
      </c>
      <c r="B148" s="111"/>
      <c r="C148" s="111"/>
      <c r="D148" s="111">
        <f t="shared" si="39"/>
        <v>0</v>
      </c>
      <c r="E148" s="111"/>
      <c r="F148" s="111"/>
      <c r="G148" s="111">
        <f t="shared" si="44"/>
        <v>0</v>
      </c>
      <c r="H148" s="114" t="s">
        <v>504</v>
      </c>
    </row>
    <row r="149" spans="1:8">
      <c r="A149" s="112" t="s">
        <v>432</v>
      </c>
      <c r="B149" s="111"/>
      <c r="C149" s="111"/>
      <c r="D149" s="111">
        <f t="shared" si="39"/>
        <v>0</v>
      </c>
      <c r="E149" s="111"/>
      <c r="F149" s="111"/>
      <c r="G149" s="111">
        <f t="shared" si="44"/>
        <v>0</v>
      </c>
      <c r="H149" s="114" t="s">
        <v>505</v>
      </c>
    </row>
    <row r="150" spans="1:8">
      <c r="A150" s="110" t="s">
        <v>434</v>
      </c>
      <c r="B150" s="111">
        <f>SUM(B151:B157)</f>
        <v>4732268</v>
      </c>
      <c r="C150" s="111">
        <f t="shared" ref="C150:G150" si="45">SUM(C151:C157)</f>
        <v>0</v>
      </c>
      <c r="D150" s="111">
        <f t="shared" si="45"/>
        <v>4732268</v>
      </c>
      <c r="E150" s="111">
        <f t="shared" si="45"/>
        <v>1267527.04</v>
      </c>
      <c r="F150" s="111">
        <f t="shared" si="45"/>
        <v>1267527.04</v>
      </c>
      <c r="G150" s="111">
        <f t="shared" si="45"/>
        <v>3464740.96</v>
      </c>
    </row>
    <row r="151" spans="1:8">
      <c r="A151" s="112" t="s">
        <v>435</v>
      </c>
      <c r="B151" s="113">
        <v>3182268</v>
      </c>
      <c r="C151" s="113">
        <v>0</v>
      </c>
      <c r="D151" s="111">
        <f t="shared" si="39"/>
        <v>3182268</v>
      </c>
      <c r="E151" s="113">
        <v>795567</v>
      </c>
      <c r="F151" s="113">
        <v>795567</v>
      </c>
      <c r="G151" s="111">
        <f t="shared" ref="G151:G157" si="46">D151-E151</f>
        <v>2386701</v>
      </c>
      <c r="H151" s="114" t="s">
        <v>506</v>
      </c>
    </row>
    <row r="152" spans="1:8">
      <c r="A152" s="112" t="s">
        <v>437</v>
      </c>
      <c r="B152" s="113">
        <v>1550000</v>
      </c>
      <c r="C152" s="113">
        <v>0</v>
      </c>
      <c r="D152" s="111">
        <f t="shared" si="39"/>
        <v>1550000</v>
      </c>
      <c r="E152" s="113">
        <v>471960.04</v>
      </c>
      <c r="F152" s="113">
        <v>471960.04</v>
      </c>
      <c r="G152" s="111">
        <f t="shared" si="46"/>
        <v>1078039.96</v>
      </c>
      <c r="H152" s="114" t="s">
        <v>507</v>
      </c>
    </row>
    <row r="153" spans="1:8">
      <c r="A153" s="112" t="s">
        <v>439</v>
      </c>
      <c r="B153" s="111"/>
      <c r="C153" s="111"/>
      <c r="D153" s="111">
        <f t="shared" si="39"/>
        <v>0</v>
      </c>
      <c r="E153" s="111"/>
      <c r="F153" s="111"/>
      <c r="G153" s="111">
        <f t="shared" si="46"/>
        <v>0</v>
      </c>
      <c r="H153" s="114" t="s">
        <v>508</v>
      </c>
    </row>
    <row r="154" spans="1:8">
      <c r="A154" s="118" t="s">
        <v>441</v>
      </c>
      <c r="B154" s="111"/>
      <c r="C154" s="111"/>
      <c r="D154" s="111">
        <f t="shared" si="39"/>
        <v>0</v>
      </c>
      <c r="E154" s="111"/>
      <c r="F154" s="111"/>
      <c r="G154" s="111">
        <f t="shared" si="46"/>
        <v>0</v>
      </c>
      <c r="H154" s="114" t="s">
        <v>509</v>
      </c>
    </row>
    <row r="155" spans="1:8">
      <c r="A155" s="112" t="s">
        <v>443</v>
      </c>
      <c r="B155" s="111"/>
      <c r="C155" s="111"/>
      <c r="D155" s="111">
        <f t="shared" si="39"/>
        <v>0</v>
      </c>
      <c r="E155" s="111"/>
      <c r="F155" s="111"/>
      <c r="G155" s="111">
        <f t="shared" si="46"/>
        <v>0</v>
      </c>
      <c r="H155" s="114" t="s">
        <v>510</v>
      </c>
    </row>
    <row r="156" spans="1:8">
      <c r="A156" s="112" t="s">
        <v>445</v>
      </c>
      <c r="B156" s="111"/>
      <c r="C156" s="111"/>
      <c r="D156" s="111">
        <f t="shared" si="39"/>
        <v>0</v>
      </c>
      <c r="E156" s="111"/>
      <c r="F156" s="111"/>
      <c r="G156" s="111">
        <f t="shared" si="46"/>
        <v>0</v>
      </c>
      <c r="H156" s="114" t="s">
        <v>511</v>
      </c>
    </row>
    <row r="157" spans="1:8">
      <c r="A157" s="112" t="s">
        <v>447</v>
      </c>
      <c r="B157" s="111"/>
      <c r="C157" s="111"/>
      <c r="D157" s="111">
        <f t="shared" si="39"/>
        <v>0</v>
      </c>
      <c r="E157" s="111"/>
      <c r="F157" s="111"/>
      <c r="G157" s="111">
        <f t="shared" si="46"/>
        <v>0</v>
      </c>
      <c r="H157" s="114" t="s">
        <v>512</v>
      </c>
    </row>
    <row r="158" spans="1:8">
      <c r="A158" s="120"/>
      <c r="B158" s="116"/>
      <c r="C158" s="116"/>
      <c r="D158" s="116"/>
      <c r="E158" s="116"/>
      <c r="F158" s="116"/>
      <c r="G158" s="116"/>
    </row>
    <row r="159" spans="1:8">
      <c r="A159" s="121" t="s">
        <v>513</v>
      </c>
      <c r="B159" s="109">
        <f>B9+B84</f>
        <v>495111634.61000001</v>
      </c>
      <c r="C159" s="109">
        <f t="shared" ref="C159:G159" si="47">C9+C84</f>
        <v>167611193.05000001</v>
      </c>
      <c r="D159" s="109">
        <f t="shared" si="47"/>
        <v>662722827.65999997</v>
      </c>
      <c r="E159" s="109">
        <f t="shared" si="47"/>
        <v>149370006.34000003</v>
      </c>
      <c r="F159" s="109">
        <f t="shared" si="47"/>
        <v>140593970.19999999</v>
      </c>
      <c r="G159" s="109">
        <f t="shared" si="47"/>
        <v>513352821.31999999</v>
      </c>
    </row>
    <row r="160" spans="1:8">
      <c r="A160" s="122"/>
      <c r="B160" s="123"/>
      <c r="C160" s="123"/>
      <c r="D160" s="123"/>
      <c r="E160" s="123"/>
      <c r="F160" s="123"/>
      <c r="G160" s="123"/>
    </row>
    <row r="161" spans="1:1">
      <c r="A161" s="12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showGridLines="0" zoomScaleNormal="100" workbookViewId="0">
      <selection activeCell="A97" sqref="A97:J97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194" t="s">
        <v>514</v>
      </c>
      <c r="B1" s="194"/>
      <c r="C1" s="194"/>
      <c r="D1" s="194"/>
      <c r="E1" s="194"/>
      <c r="F1" s="194"/>
      <c r="G1" s="194"/>
    </row>
    <row r="2" spans="1:7">
      <c r="A2" s="174" t="s">
        <v>122</v>
      </c>
      <c r="B2" s="175"/>
      <c r="C2" s="175"/>
      <c r="D2" s="175"/>
      <c r="E2" s="175"/>
      <c r="F2" s="175"/>
      <c r="G2" s="176"/>
    </row>
    <row r="3" spans="1:7">
      <c r="A3" s="177" t="s">
        <v>304</v>
      </c>
      <c r="B3" s="178"/>
      <c r="C3" s="178"/>
      <c r="D3" s="178"/>
      <c r="E3" s="178"/>
      <c r="F3" s="178"/>
      <c r="G3" s="179"/>
    </row>
    <row r="4" spans="1:7">
      <c r="A4" s="177" t="s">
        <v>515</v>
      </c>
      <c r="B4" s="178"/>
      <c r="C4" s="178"/>
      <c r="D4" s="178"/>
      <c r="E4" s="178"/>
      <c r="F4" s="178"/>
      <c r="G4" s="179"/>
    </row>
    <row r="5" spans="1:7">
      <c r="A5" s="180" t="s">
        <v>168</v>
      </c>
      <c r="B5" s="181"/>
      <c r="C5" s="181"/>
      <c r="D5" s="181"/>
      <c r="E5" s="181"/>
      <c r="F5" s="181"/>
      <c r="G5" s="182"/>
    </row>
    <row r="6" spans="1:7">
      <c r="A6" s="183" t="s">
        <v>2</v>
      </c>
      <c r="B6" s="184"/>
      <c r="C6" s="184"/>
      <c r="D6" s="184"/>
      <c r="E6" s="184"/>
      <c r="F6" s="184"/>
      <c r="G6" s="185"/>
    </row>
    <row r="7" spans="1:7">
      <c r="A7" s="189" t="s">
        <v>4</v>
      </c>
      <c r="B7" s="198" t="s">
        <v>306</v>
      </c>
      <c r="C7" s="198"/>
      <c r="D7" s="198"/>
      <c r="E7" s="198"/>
      <c r="F7" s="198"/>
      <c r="G7" s="199" t="s">
        <v>307</v>
      </c>
    </row>
    <row r="8" spans="1:7" ht="30">
      <c r="A8" s="190"/>
      <c r="B8" s="125" t="s">
        <v>308</v>
      </c>
      <c r="C8" s="126" t="s">
        <v>238</v>
      </c>
      <c r="D8" s="125" t="s">
        <v>239</v>
      </c>
      <c r="E8" s="125" t="s">
        <v>200</v>
      </c>
      <c r="F8" s="125" t="s">
        <v>218</v>
      </c>
      <c r="G8" s="200"/>
    </row>
    <row r="9" spans="1:7">
      <c r="A9" s="97" t="s">
        <v>516</v>
      </c>
      <c r="B9" s="127">
        <f>SUM(B10:B54)</f>
        <v>358828769.77999991</v>
      </c>
      <c r="C9" s="127">
        <f t="shared" ref="C9:G9" si="0">SUM(C10:C54)</f>
        <v>76945679.760000005</v>
      </c>
      <c r="D9" s="127">
        <f t="shared" si="0"/>
        <v>435774449.54000002</v>
      </c>
      <c r="E9" s="127">
        <f t="shared" si="0"/>
        <v>77818105.480000004</v>
      </c>
      <c r="F9" s="127">
        <f t="shared" si="0"/>
        <v>75663232.14000003</v>
      </c>
      <c r="G9" s="127">
        <f t="shared" si="0"/>
        <v>357956344.06</v>
      </c>
    </row>
    <row r="10" spans="1:7">
      <c r="A10" s="128" t="s">
        <v>517</v>
      </c>
      <c r="B10" s="82">
        <v>1640638.41</v>
      </c>
      <c r="C10" s="82">
        <v>1218.3</v>
      </c>
      <c r="D10" s="61">
        <f>B10+C10</f>
        <v>1641856.71</v>
      </c>
      <c r="E10" s="82">
        <v>370710.64</v>
      </c>
      <c r="F10" s="82">
        <v>370710.64</v>
      </c>
      <c r="G10" s="61">
        <f>D10-E10</f>
        <v>1271146.0699999998</v>
      </c>
    </row>
    <row r="11" spans="1:7">
      <c r="A11" s="128" t="s">
        <v>518</v>
      </c>
      <c r="B11" s="82">
        <v>46148930.539999999</v>
      </c>
      <c r="C11" s="82">
        <v>16649612.77</v>
      </c>
      <c r="D11" s="61">
        <f t="shared" ref="D11:D53" si="1">B11+C11</f>
        <v>62798543.310000002</v>
      </c>
      <c r="E11" s="82">
        <v>11661171.039999999</v>
      </c>
      <c r="F11" s="82">
        <v>11304774.550000001</v>
      </c>
      <c r="G11" s="61">
        <f t="shared" ref="G11:G53" si="2">D11-E11</f>
        <v>51137372.270000003</v>
      </c>
    </row>
    <row r="12" spans="1:7">
      <c r="A12" s="128" t="s">
        <v>519</v>
      </c>
      <c r="B12" s="82">
        <v>46120136.149999999</v>
      </c>
      <c r="C12" s="82">
        <v>2703002</v>
      </c>
      <c r="D12" s="61">
        <f t="shared" si="1"/>
        <v>48823138.149999999</v>
      </c>
      <c r="E12" s="82">
        <v>11723602.75</v>
      </c>
      <c r="F12" s="82">
        <v>11798464.800000001</v>
      </c>
      <c r="G12" s="61">
        <f t="shared" si="2"/>
        <v>37099535.399999999</v>
      </c>
    </row>
    <row r="13" spans="1:7">
      <c r="A13" s="128" t="s">
        <v>520</v>
      </c>
      <c r="B13" s="82">
        <v>2262700.9</v>
      </c>
      <c r="C13" s="82">
        <v>110187.21</v>
      </c>
      <c r="D13" s="61">
        <f t="shared" si="1"/>
        <v>2372888.11</v>
      </c>
      <c r="E13" s="82">
        <v>468802.66</v>
      </c>
      <c r="F13" s="82">
        <v>448181.77</v>
      </c>
      <c r="G13" s="61">
        <f t="shared" si="2"/>
        <v>1904085.45</v>
      </c>
    </row>
    <row r="14" spans="1:7">
      <c r="A14" s="128" t="s">
        <v>521</v>
      </c>
      <c r="B14" s="82">
        <v>3873872.81</v>
      </c>
      <c r="C14" s="82">
        <v>51600</v>
      </c>
      <c r="D14" s="61">
        <f t="shared" si="1"/>
        <v>3925472.81</v>
      </c>
      <c r="E14" s="82">
        <v>301449.26</v>
      </c>
      <c r="F14" s="82">
        <v>296958.09999999998</v>
      </c>
      <c r="G14" s="61">
        <f t="shared" si="2"/>
        <v>3624023.55</v>
      </c>
    </row>
    <row r="15" spans="1:7">
      <c r="A15" s="128" t="s">
        <v>522</v>
      </c>
      <c r="B15" s="82">
        <v>2352101.13</v>
      </c>
      <c r="C15" s="82">
        <v>-60000</v>
      </c>
      <c r="D15" s="61">
        <f t="shared" si="1"/>
        <v>2292101.13</v>
      </c>
      <c r="E15" s="82">
        <v>413065.11</v>
      </c>
      <c r="F15" s="82">
        <v>403573.98</v>
      </c>
      <c r="G15" s="61">
        <f t="shared" si="2"/>
        <v>1879036.02</v>
      </c>
    </row>
    <row r="16" spans="1:7">
      <c r="A16" s="128" t="s">
        <v>523</v>
      </c>
      <c r="B16" s="82">
        <v>909894.07</v>
      </c>
      <c r="C16" s="82">
        <v>0</v>
      </c>
      <c r="D16" s="61">
        <f t="shared" si="1"/>
        <v>909894.07</v>
      </c>
      <c r="E16" s="82">
        <v>199014.02</v>
      </c>
      <c r="F16" s="82">
        <v>199014.02</v>
      </c>
      <c r="G16" s="61">
        <f t="shared" si="2"/>
        <v>710880.04999999993</v>
      </c>
    </row>
    <row r="17" spans="1:7">
      <c r="A17" s="128" t="s">
        <v>524</v>
      </c>
      <c r="B17" s="82">
        <v>8154635.4100000001</v>
      </c>
      <c r="C17" s="82">
        <v>20159.71</v>
      </c>
      <c r="D17" s="61">
        <f t="shared" si="1"/>
        <v>8174795.1200000001</v>
      </c>
      <c r="E17" s="82">
        <v>1862525.29</v>
      </c>
      <c r="F17" s="82">
        <v>1857202.79</v>
      </c>
      <c r="G17" s="61">
        <f t="shared" si="2"/>
        <v>6312269.8300000001</v>
      </c>
    </row>
    <row r="18" spans="1:7">
      <c r="A18" s="128" t="s">
        <v>525</v>
      </c>
      <c r="B18" s="82">
        <v>1848971.66</v>
      </c>
      <c r="C18" s="82">
        <v>2500</v>
      </c>
      <c r="D18" s="61">
        <f t="shared" si="1"/>
        <v>1851471.66</v>
      </c>
      <c r="E18" s="82">
        <v>383322.93</v>
      </c>
      <c r="F18" s="82">
        <v>375907.22</v>
      </c>
      <c r="G18" s="61">
        <f t="shared" si="2"/>
        <v>1468148.73</v>
      </c>
    </row>
    <row r="19" spans="1:7">
      <c r="A19" s="128" t="s">
        <v>526</v>
      </c>
      <c r="B19" s="82">
        <v>2030767.85</v>
      </c>
      <c r="C19" s="82">
        <v>2500</v>
      </c>
      <c r="D19" s="61">
        <f t="shared" si="1"/>
        <v>2033267.85</v>
      </c>
      <c r="E19" s="82">
        <v>239836.89</v>
      </c>
      <c r="F19" s="82">
        <v>206732.19</v>
      </c>
      <c r="G19" s="61">
        <f t="shared" si="2"/>
        <v>1793430.96</v>
      </c>
    </row>
    <row r="20" spans="1:7">
      <c r="A20" s="128" t="s">
        <v>527</v>
      </c>
      <c r="B20" s="82">
        <v>1968857.02</v>
      </c>
      <c r="C20" s="82">
        <v>2703500</v>
      </c>
      <c r="D20" s="61">
        <f t="shared" si="1"/>
        <v>4672357.0199999996</v>
      </c>
      <c r="E20" s="82">
        <v>271294.75</v>
      </c>
      <c r="F20" s="82">
        <v>246408.31</v>
      </c>
      <c r="G20" s="61">
        <f t="shared" si="2"/>
        <v>4401062.2699999996</v>
      </c>
    </row>
    <row r="21" spans="1:7">
      <c r="A21" s="128" t="s">
        <v>528</v>
      </c>
      <c r="B21" s="82">
        <v>1361961.66</v>
      </c>
      <c r="C21" s="82">
        <v>22698.46</v>
      </c>
      <c r="D21" s="61">
        <f t="shared" si="1"/>
        <v>1384660.1199999999</v>
      </c>
      <c r="E21" s="82">
        <v>323208.13</v>
      </c>
      <c r="F21" s="82">
        <v>308154.51</v>
      </c>
      <c r="G21" s="61">
        <f t="shared" si="2"/>
        <v>1061451.9899999998</v>
      </c>
    </row>
    <row r="22" spans="1:7">
      <c r="A22" s="128" t="s">
        <v>529</v>
      </c>
      <c r="B22" s="82">
        <v>1152200.1200000001</v>
      </c>
      <c r="C22" s="82">
        <v>50000</v>
      </c>
      <c r="D22" s="61">
        <f t="shared" si="1"/>
        <v>1202200.1200000001</v>
      </c>
      <c r="E22" s="82">
        <v>291300.90000000002</v>
      </c>
      <c r="F22" s="82">
        <v>249754.11</v>
      </c>
      <c r="G22" s="61">
        <f t="shared" si="2"/>
        <v>910899.22000000009</v>
      </c>
    </row>
    <row r="23" spans="1:7">
      <c r="A23" s="128" t="s">
        <v>530</v>
      </c>
      <c r="B23" s="82">
        <v>25533652.719999999</v>
      </c>
      <c r="C23" s="82">
        <v>5691000</v>
      </c>
      <c r="D23" s="61">
        <f t="shared" si="1"/>
        <v>31224652.719999999</v>
      </c>
      <c r="E23" s="82">
        <v>1321175</v>
      </c>
      <c r="F23" s="82">
        <v>1402901.28</v>
      </c>
      <c r="G23" s="61">
        <f t="shared" si="2"/>
        <v>29903477.719999999</v>
      </c>
    </row>
    <row r="24" spans="1:7">
      <c r="A24" s="128" t="s">
        <v>531</v>
      </c>
      <c r="B24" s="82">
        <v>4529012.8899999997</v>
      </c>
      <c r="C24" s="82">
        <v>61435</v>
      </c>
      <c r="D24" s="61">
        <f t="shared" si="1"/>
        <v>4590447.8899999997</v>
      </c>
      <c r="E24" s="82">
        <v>922022.81</v>
      </c>
      <c r="F24" s="82">
        <v>907375.64</v>
      </c>
      <c r="G24" s="61">
        <f t="shared" si="2"/>
        <v>3668425.0799999996</v>
      </c>
    </row>
    <row r="25" spans="1:7">
      <c r="A25" s="128" t="s">
        <v>532</v>
      </c>
      <c r="B25" s="82">
        <v>5504625.29</v>
      </c>
      <c r="C25" s="82">
        <v>1411356.65</v>
      </c>
      <c r="D25" s="61">
        <f t="shared" si="1"/>
        <v>6915981.9399999995</v>
      </c>
      <c r="E25" s="82">
        <v>1292511.68</v>
      </c>
      <c r="F25" s="82">
        <v>1236307.24</v>
      </c>
      <c r="G25" s="61">
        <f t="shared" si="2"/>
        <v>5623470.2599999998</v>
      </c>
    </row>
    <row r="26" spans="1:7">
      <c r="A26" s="128" t="s">
        <v>533</v>
      </c>
      <c r="B26" s="82">
        <v>1536593.26</v>
      </c>
      <c r="C26" s="82">
        <v>5903397.6900000004</v>
      </c>
      <c r="D26" s="61">
        <f t="shared" si="1"/>
        <v>7439990.9500000002</v>
      </c>
      <c r="E26" s="82">
        <v>185868.58</v>
      </c>
      <c r="F26" s="82">
        <v>154443.49</v>
      </c>
      <c r="G26" s="61">
        <f t="shared" si="2"/>
        <v>7254122.3700000001</v>
      </c>
    </row>
    <row r="27" spans="1:7">
      <c r="A27" s="128" t="s">
        <v>534</v>
      </c>
      <c r="B27" s="82">
        <v>3067653.58</v>
      </c>
      <c r="C27" s="82">
        <v>25325.59</v>
      </c>
      <c r="D27" s="61">
        <f t="shared" si="1"/>
        <v>3092979.17</v>
      </c>
      <c r="E27" s="82">
        <v>526978.53</v>
      </c>
      <c r="F27" s="82">
        <v>520064.38</v>
      </c>
      <c r="G27" s="61">
        <f t="shared" si="2"/>
        <v>2566000.6399999997</v>
      </c>
    </row>
    <row r="28" spans="1:7">
      <c r="A28" s="128" t="s">
        <v>535</v>
      </c>
      <c r="B28" s="82">
        <v>3042637.43</v>
      </c>
      <c r="C28" s="82">
        <v>2700</v>
      </c>
      <c r="D28" s="61">
        <f t="shared" si="1"/>
        <v>3045337.43</v>
      </c>
      <c r="E28" s="82">
        <v>691126.88</v>
      </c>
      <c r="F28" s="82">
        <v>609873.82999999996</v>
      </c>
      <c r="G28" s="61">
        <f t="shared" si="2"/>
        <v>2354210.5500000003</v>
      </c>
    </row>
    <row r="29" spans="1:7">
      <c r="A29" s="128" t="s">
        <v>536</v>
      </c>
      <c r="B29" s="82">
        <v>3146099.3</v>
      </c>
      <c r="C29" s="82">
        <v>6500</v>
      </c>
      <c r="D29" s="61">
        <f t="shared" si="1"/>
        <v>3152599.3</v>
      </c>
      <c r="E29" s="82">
        <v>776226.73</v>
      </c>
      <c r="F29" s="82">
        <v>743159.06</v>
      </c>
      <c r="G29" s="61">
        <f t="shared" si="2"/>
        <v>2376372.5699999998</v>
      </c>
    </row>
    <row r="30" spans="1:7">
      <c r="A30" s="128" t="s">
        <v>537</v>
      </c>
      <c r="B30" s="82">
        <v>3394388.93</v>
      </c>
      <c r="C30" s="82">
        <v>300200</v>
      </c>
      <c r="D30" s="61">
        <f t="shared" si="1"/>
        <v>3694588.93</v>
      </c>
      <c r="E30" s="82">
        <v>752161.52</v>
      </c>
      <c r="F30" s="82">
        <v>742057.77</v>
      </c>
      <c r="G30" s="61">
        <f t="shared" si="2"/>
        <v>2942427.41</v>
      </c>
    </row>
    <row r="31" spans="1:7">
      <c r="A31" s="128" t="s">
        <v>538</v>
      </c>
      <c r="B31" s="82">
        <v>1709741.2</v>
      </c>
      <c r="C31" s="82">
        <v>169057.35</v>
      </c>
      <c r="D31" s="61">
        <f t="shared" si="1"/>
        <v>1878798.55</v>
      </c>
      <c r="E31" s="82">
        <v>348667.4</v>
      </c>
      <c r="F31" s="82">
        <v>345045.84</v>
      </c>
      <c r="G31" s="61">
        <f t="shared" si="2"/>
        <v>1530131.15</v>
      </c>
    </row>
    <row r="32" spans="1:7">
      <c r="A32" s="128" t="s">
        <v>539</v>
      </c>
      <c r="B32" s="82">
        <v>83207603.700000003</v>
      </c>
      <c r="C32" s="82">
        <v>4503883.4000000004</v>
      </c>
      <c r="D32" s="61">
        <f t="shared" si="1"/>
        <v>87711487.100000009</v>
      </c>
      <c r="E32" s="82">
        <v>18907499.670000002</v>
      </c>
      <c r="F32" s="82">
        <v>18726528.489999998</v>
      </c>
      <c r="G32" s="61">
        <f t="shared" si="2"/>
        <v>68803987.430000007</v>
      </c>
    </row>
    <row r="33" spans="1:7">
      <c r="A33" s="128" t="s">
        <v>540</v>
      </c>
      <c r="B33" s="82">
        <v>2881698.17</v>
      </c>
      <c r="C33" s="82">
        <v>255636.45</v>
      </c>
      <c r="D33" s="61">
        <f t="shared" si="1"/>
        <v>3137334.62</v>
      </c>
      <c r="E33" s="82">
        <v>503604.46</v>
      </c>
      <c r="F33" s="82">
        <v>479516.19</v>
      </c>
      <c r="G33" s="61">
        <f t="shared" si="2"/>
        <v>2633730.16</v>
      </c>
    </row>
    <row r="34" spans="1:7">
      <c r="A34" s="128" t="s">
        <v>541</v>
      </c>
      <c r="B34" s="82">
        <v>5509195.3399999999</v>
      </c>
      <c r="C34" s="82">
        <v>89000</v>
      </c>
      <c r="D34" s="61">
        <f t="shared" si="1"/>
        <v>5598195.3399999999</v>
      </c>
      <c r="E34" s="82">
        <v>1139153.96</v>
      </c>
      <c r="F34" s="82">
        <v>1112954.02</v>
      </c>
      <c r="G34" s="61">
        <f t="shared" si="2"/>
        <v>4459041.38</v>
      </c>
    </row>
    <row r="35" spans="1:7">
      <c r="A35" s="128" t="s">
        <v>542</v>
      </c>
      <c r="B35" s="82">
        <v>3783384.82</v>
      </c>
      <c r="C35" s="82">
        <v>24000</v>
      </c>
      <c r="D35" s="61">
        <f t="shared" si="1"/>
        <v>3807384.82</v>
      </c>
      <c r="E35" s="82">
        <v>810556.11</v>
      </c>
      <c r="F35" s="82">
        <v>779310.28</v>
      </c>
      <c r="G35" s="61">
        <f t="shared" si="2"/>
        <v>2996828.71</v>
      </c>
    </row>
    <row r="36" spans="1:7">
      <c r="A36" s="128" t="s">
        <v>543</v>
      </c>
      <c r="B36" s="82">
        <v>6113677.7000000002</v>
      </c>
      <c r="C36" s="82">
        <v>500280</v>
      </c>
      <c r="D36" s="61">
        <f t="shared" si="1"/>
        <v>6613957.7000000002</v>
      </c>
      <c r="E36" s="82">
        <v>2179771.29</v>
      </c>
      <c r="F36" s="82">
        <v>2069525.28</v>
      </c>
      <c r="G36" s="61">
        <f t="shared" si="2"/>
        <v>4434186.41</v>
      </c>
    </row>
    <row r="37" spans="1:7">
      <c r="A37" s="128" t="s">
        <v>544</v>
      </c>
      <c r="B37" s="82">
        <v>10731487.83</v>
      </c>
      <c r="C37" s="82">
        <v>24616502.27</v>
      </c>
      <c r="D37" s="61">
        <f t="shared" si="1"/>
        <v>35347990.100000001</v>
      </c>
      <c r="E37" s="82">
        <v>4517172.3899999997</v>
      </c>
      <c r="F37" s="82">
        <v>4140372.29</v>
      </c>
      <c r="G37" s="61">
        <f t="shared" si="2"/>
        <v>30830817.710000001</v>
      </c>
    </row>
    <row r="38" spans="1:7">
      <c r="A38" s="128" t="s">
        <v>545</v>
      </c>
      <c r="B38" s="82">
        <v>7376551.0099999998</v>
      </c>
      <c r="C38" s="82">
        <v>85411.47</v>
      </c>
      <c r="D38" s="61">
        <f t="shared" si="1"/>
        <v>7461962.4799999995</v>
      </c>
      <c r="E38" s="82">
        <v>1316854.1100000001</v>
      </c>
      <c r="F38" s="82">
        <v>1257056.3400000001</v>
      </c>
      <c r="G38" s="61">
        <f t="shared" si="2"/>
        <v>6145108.3699999992</v>
      </c>
    </row>
    <row r="39" spans="1:7">
      <c r="A39" s="128" t="s">
        <v>546</v>
      </c>
      <c r="B39" s="82">
        <v>4376647.93</v>
      </c>
      <c r="C39" s="82">
        <v>23000</v>
      </c>
      <c r="D39" s="61">
        <f t="shared" si="1"/>
        <v>4399647.93</v>
      </c>
      <c r="E39" s="82">
        <v>790383.67</v>
      </c>
      <c r="F39" s="82">
        <v>777572.72</v>
      </c>
      <c r="G39" s="61">
        <f t="shared" si="2"/>
        <v>3609264.26</v>
      </c>
    </row>
    <row r="40" spans="1:7">
      <c r="A40" s="128" t="s">
        <v>547</v>
      </c>
      <c r="B40" s="82">
        <v>2408479.33</v>
      </c>
      <c r="C40" s="82">
        <v>7500</v>
      </c>
      <c r="D40" s="61">
        <f t="shared" si="1"/>
        <v>2415979.33</v>
      </c>
      <c r="E40" s="82">
        <v>433685.28</v>
      </c>
      <c r="F40" s="82">
        <v>416752.7</v>
      </c>
      <c r="G40" s="61">
        <f t="shared" si="2"/>
        <v>1982294.05</v>
      </c>
    </row>
    <row r="41" spans="1:7">
      <c r="A41" s="128" t="s">
        <v>548</v>
      </c>
      <c r="B41" s="82">
        <v>1187639.6599999999</v>
      </c>
      <c r="C41" s="82">
        <v>30000</v>
      </c>
      <c r="D41" s="61">
        <f t="shared" si="1"/>
        <v>1217639.6599999999</v>
      </c>
      <c r="E41" s="82">
        <v>220456.47</v>
      </c>
      <c r="F41" s="82">
        <v>192420.13</v>
      </c>
      <c r="G41" s="61">
        <f t="shared" si="2"/>
        <v>997183.19</v>
      </c>
    </row>
    <row r="42" spans="1:7">
      <c r="A42" s="128" t="s">
        <v>549</v>
      </c>
      <c r="B42" s="82">
        <v>12053030.970000001</v>
      </c>
      <c r="C42" s="82">
        <v>7858200</v>
      </c>
      <c r="D42" s="61">
        <f t="shared" si="1"/>
        <v>19911230.969999999</v>
      </c>
      <c r="E42" s="82">
        <v>2514192.5099999998</v>
      </c>
      <c r="F42" s="82">
        <v>2418935.88</v>
      </c>
      <c r="G42" s="61">
        <f t="shared" si="2"/>
        <v>17397038.460000001</v>
      </c>
    </row>
    <row r="43" spans="1:7">
      <c r="A43" s="128" t="s">
        <v>550</v>
      </c>
      <c r="B43" s="82">
        <v>11947573.98</v>
      </c>
      <c r="C43" s="82">
        <v>665000</v>
      </c>
      <c r="D43" s="61">
        <f t="shared" si="1"/>
        <v>12612573.98</v>
      </c>
      <c r="E43" s="82">
        <v>2586800.2400000002</v>
      </c>
      <c r="F43" s="82">
        <v>2374718.5499999998</v>
      </c>
      <c r="G43" s="61">
        <f t="shared" si="2"/>
        <v>10025773.74</v>
      </c>
    </row>
    <row r="44" spans="1:7">
      <c r="A44" s="128" t="s">
        <v>551</v>
      </c>
      <c r="B44" s="82">
        <v>2661553.5499999998</v>
      </c>
      <c r="C44" s="82">
        <v>54000</v>
      </c>
      <c r="D44" s="61">
        <f t="shared" si="1"/>
        <v>2715553.55</v>
      </c>
      <c r="E44" s="82">
        <v>636622.36</v>
      </c>
      <c r="F44" s="82">
        <v>590756.9</v>
      </c>
      <c r="G44" s="61">
        <f t="shared" si="2"/>
        <v>2078931.19</v>
      </c>
    </row>
    <row r="45" spans="1:7">
      <c r="A45" s="128" t="s">
        <v>552</v>
      </c>
      <c r="B45" s="82">
        <v>2271506.69</v>
      </c>
      <c r="C45" s="82">
        <v>27000</v>
      </c>
      <c r="D45" s="61">
        <f t="shared" si="1"/>
        <v>2298506.69</v>
      </c>
      <c r="E45" s="82">
        <v>436470.8</v>
      </c>
      <c r="F45" s="82">
        <v>432158.26</v>
      </c>
      <c r="G45" s="61">
        <f t="shared" si="2"/>
        <v>1862035.89</v>
      </c>
    </row>
    <row r="46" spans="1:7">
      <c r="A46" s="128" t="s">
        <v>553</v>
      </c>
      <c r="B46" s="82">
        <v>6038180.7699999996</v>
      </c>
      <c r="C46" s="82">
        <v>33917.339999999997</v>
      </c>
      <c r="D46" s="61">
        <f t="shared" si="1"/>
        <v>6072098.1099999994</v>
      </c>
      <c r="E46" s="82">
        <v>1196698</v>
      </c>
      <c r="F46" s="82">
        <v>1149128.51</v>
      </c>
      <c r="G46" s="61">
        <f t="shared" si="2"/>
        <v>4875400.1099999994</v>
      </c>
    </row>
    <row r="47" spans="1:7">
      <c r="A47" s="128" t="s">
        <v>554</v>
      </c>
      <c r="B47" s="82">
        <v>2686516.56</v>
      </c>
      <c r="C47" s="82">
        <v>3000</v>
      </c>
      <c r="D47" s="61">
        <f t="shared" si="1"/>
        <v>2689516.56</v>
      </c>
      <c r="E47" s="82">
        <v>569015.82999999996</v>
      </c>
      <c r="F47" s="82">
        <v>516399.64</v>
      </c>
      <c r="G47" s="61">
        <f t="shared" si="2"/>
        <v>2120500.73</v>
      </c>
    </row>
    <row r="48" spans="1:7">
      <c r="A48" s="128" t="s">
        <v>555</v>
      </c>
      <c r="B48" s="82">
        <v>3971488.7</v>
      </c>
      <c r="C48" s="82">
        <v>115000</v>
      </c>
      <c r="D48" s="61">
        <f t="shared" si="1"/>
        <v>4086488.7</v>
      </c>
      <c r="E48" s="82">
        <v>680581.58</v>
      </c>
      <c r="F48" s="82">
        <v>604100.47</v>
      </c>
      <c r="G48" s="61">
        <f t="shared" si="2"/>
        <v>3405907.12</v>
      </c>
    </row>
    <row r="49" spans="1:7">
      <c r="A49" s="128" t="s">
        <v>556</v>
      </c>
      <c r="B49" s="82">
        <v>1138400</v>
      </c>
      <c r="C49" s="82">
        <v>0</v>
      </c>
      <c r="D49" s="61">
        <f t="shared" si="1"/>
        <v>1138400</v>
      </c>
      <c r="E49" s="82">
        <v>0</v>
      </c>
      <c r="F49" s="82">
        <v>0</v>
      </c>
      <c r="G49" s="61">
        <f t="shared" si="2"/>
        <v>1138400</v>
      </c>
    </row>
    <row r="50" spans="1:7">
      <c r="A50" s="128" t="s">
        <v>557</v>
      </c>
      <c r="B50" s="82">
        <v>824214.15</v>
      </c>
      <c r="C50" s="82">
        <v>3500</v>
      </c>
      <c r="D50" s="61">
        <f t="shared" si="1"/>
        <v>827714.15</v>
      </c>
      <c r="E50" s="82">
        <v>138014.04</v>
      </c>
      <c r="F50" s="82">
        <v>136602.53</v>
      </c>
      <c r="G50" s="61">
        <f t="shared" si="2"/>
        <v>689700.11</v>
      </c>
    </row>
    <row r="51" spans="1:7">
      <c r="A51" s="128" t="s">
        <v>558</v>
      </c>
      <c r="B51" s="82">
        <v>6215795.3600000003</v>
      </c>
      <c r="C51" s="82">
        <v>126066.63</v>
      </c>
      <c r="D51" s="61">
        <f t="shared" si="1"/>
        <v>6341861.9900000002</v>
      </c>
      <c r="E51" s="82">
        <v>1113502.31</v>
      </c>
      <c r="F51" s="82">
        <v>1041737.29</v>
      </c>
      <c r="G51" s="61">
        <f t="shared" si="2"/>
        <v>5228359.6799999997</v>
      </c>
    </row>
    <row r="52" spans="1:7">
      <c r="A52" s="128" t="s">
        <v>559</v>
      </c>
      <c r="B52" s="82">
        <v>8718471.5800000001</v>
      </c>
      <c r="C52" s="82">
        <v>2088831.47</v>
      </c>
      <c r="D52" s="61">
        <f t="shared" si="1"/>
        <v>10807303.050000001</v>
      </c>
      <c r="E52" s="82">
        <v>1695709.81</v>
      </c>
      <c r="F52" s="82">
        <v>1619446.35</v>
      </c>
      <c r="G52" s="61">
        <f t="shared" si="2"/>
        <v>9111593.2400000002</v>
      </c>
    </row>
    <row r="53" spans="1:7">
      <c r="A53" s="128" t="s">
        <v>560</v>
      </c>
      <c r="B53" s="82">
        <v>1435599.65</v>
      </c>
      <c r="C53" s="82">
        <v>8000</v>
      </c>
      <c r="D53" s="61">
        <f t="shared" si="1"/>
        <v>1443599.65</v>
      </c>
      <c r="E53" s="82">
        <v>105317.09</v>
      </c>
      <c r="F53" s="82">
        <v>100173.8</v>
      </c>
      <c r="G53" s="61">
        <f t="shared" si="2"/>
        <v>1338282.5599999998</v>
      </c>
    </row>
    <row r="54" spans="1:7">
      <c r="A54" s="47" t="s">
        <v>150</v>
      </c>
      <c r="B54" s="64"/>
      <c r="C54" s="64"/>
      <c r="D54" s="64"/>
      <c r="E54" s="64"/>
      <c r="F54" s="64"/>
      <c r="G54" s="64"/>
    </row>
    <row r="55" spans="1:7">
      <c r="A55" s="16" t="s">
        <v>561</v>
      </c>
      <c r="B55" s="58">
        <f>SUM(B56:B98)</f>
        <v>136282864.83000001</v>
      </c>
      <c r="C55" s="58">
        <f t="shared" ref="C55:G55" si="3">SUM(C56:C98)</f>
        <v>90665513.290000007</v>
      </c>
      <c r="D55" s="58">
        <f t="shared" si="3"/>
        <v>226948378.12</v>
      </c>
      <c r="E55" s="58">
        <f t="shared" si="3"/>
        <v>71551900.859999999</v>
      </c>
      <c r="F55" s="58">
        <f t="shared" si="3"/>
        <v>64930738.059999995</v>
      </c>
      <c r="G55" s="58">
        <f t="shared" si="3"/>
        <v>155396477.25999996</v>
      </c>
    </row>
    <row r="56" spans="1:7">
      <c r="A56" s="128" t="s">
        <v>518</v>
      </c>
      <c r="B56" s="82">
        <v>420000</v>
      </c>
      <c r="C56" s="82">
        <v>0</v>
      </c>
      <c r="D56" s="61">
        <f t="shared" ref="D56:D98" si="4">B56+C56</f>
        <v>420000</v>
      </c>
      <c r="E56" s="82">
        <v>76910.09</v>
      </c>
      <c r="F56" s="82">
        <v>55130.83</v>
      </c>
      <c r="G56" s="61">
        <f t="shared" ref="G56:G98" si="5">D56-E56</f>
        <v>343089.91000000003</v>
      </c>
    </row>
    <row r="57" spans="1:7">
      <c r="A57" s="128" t="s">
        <v>519</v>
      </c>
      <c r="B57" s="82">
        <v>42000</v>
      </c>
      <c r="C57" s="82">
        <v>0</v>
      </c>
      <c r="D57" s="61">
        <f t="shared" si="4"/>
        <v>42000</v>
      </c>
      <c r="E57" s="82">
        <v>900.4</v>
      </c>
      <c r="F57" s="82">
        <v>900.4</v>
      </c>
      <c r="G57" s="61">
        <f t="shared" si="5"/>
        <v>41099.599999999999</v>
      </c>
    </row>
    <row r="58" spans="1:7">
      <c r="A58" s="128" t="s">
        <v>520</v>
      </c>
      <c r="B58" s="82">
        <v>284040</v>
      </c>
      <c r="C58" s="82">
        <v>0</v>
      </c>
      <c r="D58" s="61">
        <f t="shared" si="4"/>
        <v>284040</v>
      </c>
      <c r="E58" s="82">
        <v>56927.26</v>
      </c>
      <c r="F58" s="82">
        <v>47119.65</v>
      </c>
      <c r="G58" s="61">
        <f t="shared" si="5"/>
        <v>227112.74</v>
      </c>
    </row>
    <row r="59" spans="1:7">
      <c r="A59" s="128" t="s">
        <v>521</v>
      </c>
      <c r="B59" s="82">
        <v>56639.43</v>
      </c>
      <c r="C59" s="82">
        <v>0</v>
      </c>
      <c r="D59" s="61">
        <f t="shared" si="4"/>
        <v>56639.43</v>
      </c>
      <c r="E59" s="82">
        <v>17992.5</v>
      </c>
      <c r="F59" s="82">
        <v>11175.88</v>
      </c>
      <c r="G59" s="61">
        <f t="shared" si="5"/>
        <v>38646.93</v>
      </c>
    </row>
    <row r="60" spans="1:7">
      <c r="A60" s="128" t="s">
        <v>522</v>
      </c>
      <c r="B60" s="82">
        <v>53000</v>
      </c>
      <c r="C60" s="82">
        <v>0</v>
      </c>
      <c r="D60" s="61">
        <f t="shared" si="4"/>
        <v>53000</v>
      </c>
      <c r="E60" s="82">
        <v>7174.13</v>
      </c>
      <c r="F60" s="82">
        <v>2849.24</v>
      </c>
      <c r="G60" s="61">
        <f t="shared" si="5"/>
        <v>45825.87</v>
      </c>
    </row>
    <row r="61" spans="1:7">
      <c r="A61" s="128" t="s">
        <v>523</v>
      </c>
      <c r="B61" s="82">
        <v>48000</v>
      </c>
      <c r="C61" s="82">
        <v>0</v>
      </c>
      <c r="D61" s="61">
        <f t="shared" si="4"/>
        <v>48000</v>
      </c>
      <c r="E61" s="82">
        <v>10365.61</v>
      </c>
      <c r="F61" s="82">
        <v>6365.61</v>
      </c>
      <c r="G61" s="61">
        <f t="shared" si="5"/>
        <v>37634.39</v>
      </c>
    </row>
    <row r="62" spans="1:7">
      <c r="A62" s="128" t="s">
        <v>524</v>
      </c>
      <c r="B62" s="82">
        <v>480000</v>
      </c>
      <c r="C62" s="82">
        <v>0</v>
      </c>
      <c r="D62" s="61">
        <f t="shared" si="4"/>
        <v>480000</v>
      </c>
      <c r="E62" s="82">
        <v>116110.59</v>
      </c>
      <c r="F62" s="82">
        <v>101702.02</v>
      </c>
      <c r="G62" s="61">
        <f t="shared" si="5"/>
        <v>363889.41000000003</v>
      </c>
    </row>
    <row r="63" spans="1:7">
      <c r="A63" s="128" t="s">
        <v>525</v>
      </c>
      <c r="B63" s="82">
        <v>40550</v>
      </c>
      <c r="C63" s="82">
        <v>0</v>
      </c>
      <c r="D63" s="61">
        <f t="shared" si="4"/>
        <v>40550</v>
      </c>
      <c r="E63" s="82">
        <v>5215.41</v>
      </c>
      <c r="F63" s="82">
        <v>2586.9</v>
      </c>
      <c r="G63" s="61">
        <f t="shared" si="5"/>
        <v>35334.589999999997</v>
      </c>
    </row>
    <row r="64" spans="1:7">
      <c r="A64" s="128" t="s">
        <v>526</v>
      </c>
      <c r="B64" s="82">
        <v>60000</v>
      </c>
      <c r="C64" s="82">
        <v>0</v>
      </c>
      <c r="D64" s="61">
        <f t="shared" si="4"/>
        <v>60000</v>
      </c>
      <c r="E64" s="82">
        <v>2392.92</v>
      </c>
      <c r="F64" s="82">
        <v>2392.92</v>
      </c>
      <c r="G64" s="61">
        <f t="shared" si="5"/>
        <v>57607.08</v>
      </c>
    </row>
    <row r="65" spans="1:7">
      <c r="A65" s="128" t="s">
        <v>527</v>
      </c>
      <c r="B65" s="82">
        <v>17000</v>
      </c>
      <c r="C65" s="82">
        <v>0</v>
      </c>
      <c r="D65" s="61">
        <f t="shared" si="4"/>
        <v>17000</v>
      </c>
      <c r="E65" s="82">
        <v>3796.44</v>
      </c>
      <c r="F65" s="82">
        <v>0</v>
      </c>
      <c r="G65" s="61">
        <f t="shared" si="5"/>
        <v>13203.56</v>
      </c>
    </row>
    <row r="66" spans="1:7">
      <c r="A66" s="128" t="s">
        <v>528</v>
      </c>
      <c r="B66" s="82">
        <v>40000</v>
      </c>
      <c r="C66" s="82">
        <v>0</v>
      </c>
      <c r="D66" s="61">
        <f t="shared" si="4"/>
        <v>40000</v>
      </c>
      <c r="E66" s="82">
        <v>17499.78</v>
      </c>
      <c r="F66" s="82">
        <v>11587.76</v>
      </c>
      <c r="G66" s="61">
        <f t="shared" si="5"/>
        <v>22500.22</v>
      </c>
    </row>
    <row r="67" spans="1:7">
      <c r="A67" s="128" t="s">
        <v>530</v>
      </c>
      <c r="B67" s="82">
        <v>13370614.560000001</v>
      </c>
      <c r="C67" s="82">
        <v>0</v>
      </c>
      <c r="D67" s="61">
        <f t="shared" si="4"/>
        <v>13370614.560000001</v>
      </c>
      <c r="E67" s="82">
        <v>5305248.83</v>
      </c>
      <c r="F67" s="82">
        <v>1272934.93</v>
      </c>
      <c r="G67" s="61">
        <f t="shared" si="5"/>
        <v>8065365.7300000004</v>
      </c>
    </row>
    <row r="68" spans="1:7">
      <c r="A68" s="128" t="s">
        <v>531</v>
      </c>
      <c r="B68" s="82">
        <v>1348000</v>
      </c>
      <c r="C68" s="82">
        <v>0</v>
      </c>
      <c r="D68" s="61">
        <f t="shared" si="4"/>
        <v>1348000</v>
      </c>
      <c r="E68" s="82">
        <v>2637.46</v>
      </c>
      <c r="F68" s="82">
        <v>1810.71</v>
      </c>
      <c r="G68" s="61">
        <f t="shared" si="5"/>
        <v>1345362.54</v>
      </c>
    </row>
    <row r="69" spans="1:7">
      <c r="A69" s="128" t="s">
        <v>532</v>
      </c>
      <c r="B69" s="82">
        <v>3816000</v>
      </c>
      <c r="C69" s="82">
        <v>0</v>
      </c>
      <c r="D69" s="61">
        <f t="shared" si="4"/>
        <v>3816000</v>
      </c>
      <c r="E69" s="82">
        <v>37744.519999999997</v>
      </c>
      <c r="F69" s="82">
        <v>28369.69</v>
      </c>
      <c r="G69" s="61">
        <f t="shared" si="5"/>
        <v>3778255.48</v>
      </c>
    </row>
    <row r="70" spans="1:7">
      <c r="A70" s="128" t="s">
        <v>533</v>
      </c>
      <c r="B70" s="82">
        <v>115331.95</v>
      </c>
      <c r="C70" s="82">
        <v>1396792.86</v>
      </c>
      <c r="D70" s="61">
        <f t="shared" si="4"/>
        <v>1512124.81</v>
      </c>
      <c r="E70" s="82">
        <v>35586.76</v>
      </c>
      <c r="F70" s="82">
        <v>28295.98</v>
      </c>
      <c r="G70" s="61">
        <f t="shared" si="5"/>
        <v>1476538.05</v>
      </c>
    </row>
    <row r="71" spans="1:7">
      <c r="A71" s="128" t="s">
        <v>534</v>
      </c>
      <c r="B71" s="82">
        <v>298000</v>
      </c>
      <c r="C71" s="82">
        <v>0</v>
      </c>
      <c r="D71" s="61">
        <f t="shared" si="4"/>
        <v>298000</v>
      </c>
      <c r="E71" s="82">
        <v>8808.6200000000008</v>
      </c>
      <c r="F71" s="82">
        <v>6661.71</v>
      </c>
      <c r="G71" s="61">
        <f t="shared" si="5"/>
        <v>289191.38</v>
      </c>
    </row>
    <row r="72" spans="1:7">
      <c r="A72" s="128" t="s">
        <v>535</v>
      </c>
      <c r="B72" s="82">
        <v>60500</v>
      </c>
      <c r="C72" s="82">
        <v>0</v>
      </c>
      <c r="D72" s="61">
        <f t="shared" si="4"/>
        <v>60500</v>
      </c>
      <c r="E72" s="82">
        <v>6796.22</v>
      </c>
      <c r="F72" s="82">
        <v>5901.68</v>
      </c>
      <c r="G72" s="61">
        <f t="shared" si="5"/>
        <v>53703.78</v>
      </c>
    </row>
    <row r="73" spans="1:7">
      <c r="A73" s="128" t="s">
        <v>536</v>
      </c>
      <c r="B73" s="82">
        <v>43000</v>
      </c>
      <c r="C73" s="82">
        <v>0</v>
      </c>
      <c r="D73" s="61">
        <f t="shared" si="4"/>
        <v>43000</v>
      </c>
      <c r="E73" s="82">
        <v>7101.23</v>
      </c>
      <c r="F73" s="82">
        <v>5233.8900000000003</v>
      </c>
      <c r="G73" s="61">
        <f t="shared" si="5"/>
        <v>35898.770000000004</v>
      </c>
    </row>
    <row r="74" spans="1:7">
      <c r="A74" s="128" t="s">
        <v>537</v>
      </c>
      <c r="B74" s="82">
        <v>3362098.32</v>
      </c>
      <c r="C74" s="82">
        <v>-100200</v>
      </c>
      <c r="D74" s="61">
        <f t="shared" si="4"/>
        <v>3261898.32</v>
      </c>
      <c r="E74" s="82">
        <v>413341.61</v>
      </c>
      <c r="F74" s="82">
        <v>278861.3</v>
      </c>
      <c r="G74" s="61">
        <f t="shared" si="5"/>
        <v>2848556.71</v>
      </c>
    </row>
    <row r="75" spans="1:7">
      <c r="A75" s="128" t="s">
        <v>538</v>
      </c>
      <c r="B75" s="82">
        <v>10000</v>
      </c>
      <c r="C75" s="82">
        <v>0</v>
      </c>
      <c r="D75" s="61">
        <f t="shared" si="4"/>
        <v>10000</v>
      </c>
      <c r="E75" s="82">
        <v>434</v>
      </c>
      <c r="F75" s="82">
        <v>0</v>
      </c>
      <c r="G75" s="61">
        <f t="shared" si="5"/>
        <v>9566</v>
      </c>
    </row>
    <row r="76" spans="1:7">
      <c r="A76" s="128" t="s">
        <v>539</v>
      </c>
      <c r="B76" s="82">
        <v>26887400</v>
      </c>
      <c r="C76" s="82">
        <v>6807642.3099999996</v>
      </c>
      <c r="D76" s="61">
        <f t="shared" si="4"/>
        <v>33695042.310000002</v>
      </c>
      <c r="E76" s="82">
        <v>6083341.4400000004</v>
      </c>
      <c r="F76" s="82">
        <v>5037537.1900000004</v>
      </c>
      <c r="G76" s="61">
        <f t="shared" si="5"/>
        <v>27611700.870000001</v>
      </c>
    </row>
    <row r="77" spans="1:7">
      <c r="A77" s="128" t="s">
        <v>540</v>
      </c>
      <c r="B77" s="82">
        <v>515000</v>
      </c>
      <c r="C77" s="82">
        <v>0</v>
      </c>
      <c r="D77" s="61">
        <f t="shared" si="4"/>
        <v>515000</v>
      </c>
      <c r="E77" s="82">
        <v>94981.22</v>
      </c>
      <c r="F77" s="82">
        <v>71431.539999999994</v>
      </c>
      <c r="G77" s="61">
        <f t="shared" si="5"/>
        <v>420018.78</v>
      </c>
    </row>
    <row r="78" spans="1:7">
      <c r="A78" s="128" t="s">
        <v>541</v>
      </c>
      <c r="B78" s="82">
        <v>233000</v>
      </c>
      <c r="C78" s="82">
        <v>0</v>
      </c>
      <c r="D78" s="61">
        <f t="shared" si="4"/>
        <v>233000</v>
      </c>
      <c r="E78" s="82">
        <v>31355.46</v>
      </c>
      <c r="F78" s="82">
        <v>26396.82</v>
      </c>
      <c r="G78" s="61">
        <f t="shared" si="5"/>
        <v>201644.54</v>
      </c>
    </row>
    <row r="79" spans="1:7">
      <c r="A79" s="128" t="s">
        <v>542</v>
      </c>
      <c r="B79" s="82">
        <v>205000</v>
      </c>
      <c r="C79" s="82">
        <v>0</v>
      </c>
      <c r="D79" s="61">
        <f t="shared" si="4"/>
        <v>205000</v>
      </c>
      <c r="E79" s="82">
        <v>47828.55</v>
      </c>
      <c r="F79" s="82">
        <v>35823.81</v>
      </c>
      <c r="G79" s="61">
        <f t="shared" si="5"/>
        <v>157171.45000000001</v>
      </c>
    </row>
    <row r="80" spans="1:7">
      <c r="A80" s="128" t="s">
        <v>543</v>
      </c>
      <c r="B80" s="82">
        <v>310000</v>
      </c>
      <c r="C80" s="82">
        <v>0</v>
      </c>
      <c r="D80" s="61">
        <f t="shared" si="4"/>
        <v>310000</v>
      </c>
      <c r="E80" s="82">
        <v>55880.14</v>
      </c>
      <c r="F80" s="82">
        <v>46367.3</v>
      </c>
      <c r="G80" s="61">
        <f t="shared" si="5"/>
        <v>254119.86</v>
      </c>
    </row>
    <row r="81" spans="1:7">
      <c r="A81" s="128" t="s">
        <v>544</v>
      </c>
      <c r="B81" s="82">
        <v>57142555.57</v>
      </c>
      <c r="C81" s="82">
        <v>82604278.120000005</v>
      </c>
      <c r="D81" s="61">
        <f t="shared" si="4"/>
        <v>139746833.69</v>
      </c>
      <c r="E81" s="82">
        <v>54670092.740000002</v>
      </c>
      <c r="F81" s="82">
        <v>54201900.950000003</v>
      </c>
      <c r="G81" s="61">
        <f t="shared" si="5"/>
        <v>85076740.949999988</v>
      </c>
    </row>
    <row r="82" spans="1:7">
      <c r="A82" s="128" t="s">
        <v>545</v>
      </c>
      <c r="B82" s="82">
        <v>199500</v>
      </c>
      <c r="C82" s="82">
        <v>15000</v>
      </c>
      <c r="D82" s="61">
        <f t="shared" si="4"/>
        <v>214500</v>
      </c>
      <c r="E82" s="82">
        <v>36830.46</v>
      </c>
      <c r="F82" s="82">
        <v>31751.24</v>
      </c>
      <c r="G82" s="61">
        <f t="shared" si="5"/>
        <v>177669.54</v>
      </c>
    </row>
    <row r="83" spans="1:7">
      <c r="A83" s="128" t="s">
        <v>546</v>
      </c>
      <c r="B83" s="82">
        <v>246960</v>
      </c>
      <c r="C83" s="82">
        <v>0</v>
      </c>
      <c r="D83" s="61">
        <f t="shared" si="4"/>
        <v>246960</v>
      </c>
      <c r="E83" s="82">
        <v>29231.439999999999</v>
      </c>
      <c r="F83" s="82">
        <v>23599.23</v>
      </c>
      <c r="G83" s="61">
        <f t="shared" si="5"/>
        <v>217728.56</v>
      </c>
    </row>
    <row r="84" spans="1:7">
      <c r="A84" s="128" t="s">
        <v>547</v>
      </c>
      <c r="B84" s="82">
        <v>35500</v>
      </c>
      <c r="C84" s="82">
        <v>0</v>
      </c>
      <c r="D84" s="61">
        <f t="shared" si="4"/>
        <v>35500</v>
      </c>
      <c r="E84" s="82">
        <v>7101.01</v>
      </c>
      <c r="F84" s="82">
        <v>6638.41</v>
      </c>
      <c r="G84" s="61">
        <f t="shared" si="5"/>
        <v>28398.989999999998</v>
      </c>
    </row>
    <row r="85" spans="1:7">
      <c r="A85" s="128" t="s">
        <v>548</v>
      </c>
      <c r="B85" s="82">
        <v>140825</v>
      </c>
      <c r="C85" s="82">
        <v>0</v>
      </c>
      <c r="D85" s="61">
        <f t="shared" si="4"/>
        <v>140825</v>
      </c>
      <c r="E85" s="82">
        <v>63727.98</v>
      </c>
      <c r="F85" s="82">
        <v>53964.46</v>
      </c>
      <c r="G85" s="61">
        <f t="shared" si="5"/>
        <v>77097.01999999999</v>
      </c>
    </row>
    <row r="86" spans="1:7">
      <c r="A86" s="128" t="s">
        <v>549</v>
      </c>
      <c r="B86" s="82">
        <v>10025000</v>
      </c>
      <c r="C86" s="82">
        <v>0</v>
      </c>
      <c r="D86" s="61">
        <f t="shared" si="4"/>
        <v>10025000</v>
      </c>
      <c r="E86" s="82">
        <v>1950444.41</v>
      </c>
      <c r="F86" s="82">
        <v>1641051.91</v>
      </c>
      <c r="G86" s="61">
        <f t="shared" si="5"/>
        <v>8074555.5899999999</v>
      </c>
    </row>
    <row r="87" spans="1:7">
      <c r="A87" s="128" t="s">
        <v>550</v>
      </c>
      <c r="B87" s="82">
        <v>2073500</v>
      </c>
      <c r="C87" s="82">
        <v>0</v>
      </c>
      <c r="D87" s="61">
        <f t="shared" si="4"/>
        <v>2073500</v>
      </c>
      <c r="E87" s="82">
        <v>516337.2</v>
      </c>
      <c r="F87" s="82">
        <v>420445.82</v>
      </c>
      <c r="G87" s="61">
        <f t="shared" si="5"/>
        <v>1557162.8</v>
      </c>
    </row>
    <row r="88" spans="1:7">
      <c r="A88" s="128" t="s">
        <v>551</v>
      </c>
      <c r="B88" s="82">
        <v>7996750</v>
      </c>
      <c r="C88" s="82">
        <v>0</v>
      </c>
      <c r="D88" s="61">
        <f t="shared" si="4"/>
        <v>7996750</v>
      </c>
      <c r="E88" s="82">
        <v>640416.49</v>
      </c>
      <c r="F88" s="82">
        <v>308370.52</v>
      </c>
      <c r="G88" s="61">
        <f t="shared" si="5"/>
        <v>7356333.5099999998</v>
      </c>
    </row>
    <row r="89" spans="1:7">
      <c r="A89" s="128" t="s">
        <v>552</v>
      </c>
      <c r="B89" s="82">
        <v>90300</v>
      </c>
      <c r="C89" s="82">
        <v>0</v>
      </c>
      <c r="D89" s="61">
        <f t="shared" si="4"/>
        <v>90300</v>
      </c>
      <c r="E89" s="82">
        <v>27288.74</v>
      </c>
      <c r="F89" s="82">
        <v>24936.82</v>
      </c>
      <c r="G89" s="61">
        <f t="shared" si="5"/>
        <v>63011.259999999995</v>
      </c>
    </row>
    <row r="90" spans="1:7">
      <c r="A90" s="128" t="s">
        <v>553</v>
      </c>
      <c r="B90" s="82">
        <v>4996000</v>
      </c>
      <c r="C90" s="82">
        <v>0</v>
      </c>
      <c r="D90" s="61">
        <f t="shared" si="4"/>
        <v>4996000</v>
      </c>
      <c r="E90" s="82">
        <v>1023961.18</v>
      </c>
      <c r="F90" s="82">
        <v>1019900.35</v>
      </c>
      <c r="G90" s="61">
        <f t="shared" si="5"/>
        <v>3972038.82</v>
      </c>
    </row>
    <row r="91" spans="1:7">
      <c r="A91" s="128" t="s">
        <v>554</v>
      </c>
      <c r="B91" s="82">
        <v>43200</v>
      </c>
      <c r="C91" s="82">
        <v>0</v>
      </c>
      <c r="D91" s="61">
        <f t="shared" si="4"/>
        <v>43200</v>
      </c>
      <c r="E91" s="82">
        <v>0</v>
      </c>
      <c r="F91" s="82">
        <v>0</v>
      </c>
      <c r="G91" s="61">
        <f t="shared" si="5"/>
        <v>43200</v>
      </c>
    </row>
    <row r="92" spans="1:7">
      <c r="A92" s="128" t="s">
        <v>555</v>
      </c>
      <c r="B92" s="82">
        <v>111000</v>
      </c>
      <c r="C92" s="82">
        <v>0</v>
      </c>
      <c r="D92" s="61">
        <f t="shared" si="4"/>
        <v>111000</v>
      </c>
      <c r="E92" s="82">
        <v>14671.61</v>
      </c>
      <c r="F92" s="82">
        <v>11950.43</v>
      </c>
      <c r="G92" s="61">
        <f t="shared" si="5"/>
        <v>96328.39</v>
      </c>
    </row>
    <row r="93" spans="1:7">
      <c r="A93" s="128" t="s">
        <v>556</v>
      </c>
      <c r="B93" s="82">
        <v>58000</v>
      </c>
      <c r="C93" s="82">
        <v>-58000</v>
      </c>
      <c r="D93" s="61">
        <f t="shared" si="4"/>
        <v>0</v>
      </c>
      <c r="E93" s="82">
        <v>0</v>
      </c>
      <c r="F93" s="82">
        <v>0</v>
      </c>
      <c r="G93" s="61">
        <f t="shared" si="5"/>
        <v>0</v>
      </c>
    </row>
    <row r="94" spans="1:7">
      <c r="A94" s="128" t="s">
        <v>557</v>
      </c>
      <c r="B94" s="82">
        <v>33600</v>
      </c>
      <c r="C94" s="82">
        <v>0</v>
      </c>
      <c r="D94" s="61">
        <f t="shared" si="4"/>
        <v>33600</v>
      </c>
      <c r="E94" s="82">
        <v>8881.85</v>
      </c>
      <c r="F94" s="82">
        <v>6786.05</v>
      </c>
      <c r="G94" s="61">
        <f t="shared" si="5"/>
        <v>24718.15</v>
      </c>
    </row>
    <row r="95" spans="1:7">
      <c r="A95" s="128" t="s">
        <v>558</v>
      </c>
      <c r="B95" s="82">
        <v>245000</v>
      </c>
      <c r="C95" s="82">
        <v>0</v>
      </c>
      <c r="D95" s="61">
        <f t="shared" si="4"/>
        <v>245000</v>
      </c>
      <c r="E95" s="82">
        <v>50777.49</v>
      </c>
      <c r="F95" s="82">
        <v>39840.19</v>
      </c>
      <c r="G95" s="61">
        <f t="shared" si="5"/>
        <v>194222.51</v>
      </c>
    </row>
    <row r="96" spans="1:7">
      <c r="A96" s="128" t="s">
        <v>559</v>
      </c>
      <c r="B96" s="82">
        <v>652000</v>
      </c>
      <c r="C96" s="82">
        <v>0</v>
      </c>
      <c r="D96" s="61">
        <f t="shared" si="4"/>
        <v>652000</v>
      </c>
      <c r="E96" s="82">
        <v>54640.51</v>
      </c>
      <c r="F96" s="82">
        <v>43159.83</v>
      </c>
      <c r="G96" s="61">
        <f t="shared" si="5"/>
        <v>597359.49</v>
      </c>
    </row>
    <row r="97" spans="1:7">
      <c r="A97" s="128" t="s">
        <v>560</v>
      </c>
      <c r="B97" s="82">
        <v>78000</v>
      </c>
      <c r="C97" s="82">
        <v>0</v>
      </c>
      <c r="D97" s="61">
        <f t="shared" si="4"/>
        <v>78000</v>
      </c>
      <c r="E97" s="82">
        <v>11126.56</v>
      </c>
      <c r="F97" s="82">
        <v>9004.09</v>
      </c>
      <c r="G97" s="61">
        <f t="shared" si="5"/>
        <v>66873.440000000002</v>
      </c>
    </row>
    <row r="98" spans="1:7">
      <c r="A98" s="47" t="s">
        <v>150</v>
      </c>
      <c r="B98" s="64"/>
      <c r="C98" s="64"/>
      <c r="D98" s="61">
        <f t="shared" si="4"/>
        <v>0</v>
      </c>
      <c r="E98" s="61"/>
      <c r="F98" s="61"/>
      <c r="G98" s="61">
        <f t="shared" si="5"/>
        <v>0</v>
      </c>
    </row>
    <row r="99" spans="1:7">
      <c r="A99" s="16" t="s">
        <v>513</v>
      </c>
      <c r="B99" s="58">
        <f>B9+B55</f>
        <v>495111634.6099999</v>
      </c>
      <c r="C99" s="58">
        <f t="shared" ref="C99:F99" si="6">C9+C55</f>
        <v>167611193.05000001</v>
      </c>
      <c r="D99" s="58">
        <f>B99+C99</f>
        <v>662722827.65999985</v>
      </c>
      <c r="E99" s="58">
        <f t="shared" si="6"/>
        <v>149370006.34</v>
      </c>
      <c r="F99" s="58">
        <f t="shared" si="6"/>
        <v>140593970.20000002</v>
      </c>
      <c r="G99" s="58">
        <f>D99-E99</f>
        <v>513352821.31999981</v>
      </c>
    </row>
    <row r="100" spans="1:7">
      <c r="A100" s="65"/>
      <c r="B100" s="129"/>
      <c r="C100" s="129"/>
      <c r="D100" s="129"/>
      <c r="E100" s="129"/>
      <c r="F100" s="129"/>
      <c r="G100" s="129"/>
    </row>
    <row r="101" spans="1:7">
      <c r="A101" s="13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zoomScaleNormal="100" workbookViewId="0">
      <selection sqref="A1:G1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201" t="s">
        <v>562</v>
      </c>
      <c r="B1" s="202"/>
      <c r="C1" s="202"/>
      <c r="D1" s="202"/>
      <c r="E1" s="202"/>
      <c r="F1" s="202"/>
      <c r="G1" s="202"/>
    </row>
    <row r="2" spans="1:8">
      <c r="A2" s="174" t="s">
        <v>122</v>
      </c>
      <c r="B2" s="175"/>
      <c r="C2" s="175"/>
      <c r="D2" s="175"/>
      <c r="E2" s="175"/>
      <c r="F2" s="175"/>
      <c r="G2" s="176"/>
    </row>
    <row r="3" spans="1:8">
      <c r="A3" s="177" t="s">
        <v>563</v>
      </c>
      <c r="B3" s="178"/>
      <c r="C3" s="178"/>
      <c r="D3" s="178"/>
      <c r="E3" s="178"/>
      <c r="F3" s="178"/>
      <c r="G3" s="179"/>
    </row>
    <row r="4" spans="1:8">
      <c r="A4" s="177" t="s">
        <v>564</v>
      </c>
      <c r="B4" s="178"/>
      <c r="C4" s="178"/>
      <c r="D4" s="178"/>
      <c r="E4" s="178"/>
      <c r="F4" s="178"/>
      <c r="G4" s="179"/>
    </row>
    <row r="5" spans="1:8">
      <c r="A5" s="180" t="s">
        <v>168</v>
      </c>
      <c r="B5" s="181"/>
      <c r="C5" s="181"/>
      <c r="D5" s="181"/>
      <c r="E5" s="181"/>
      <c r="F5" s="181"/>
      <c r="G5" s="182"/>
    </row>
    <row r="6" spans="1:8">
      <c r="A6" s="183" t="s">
        <v>2</v>
      </c>
      <c r="B6" s="184"/>
      <c r="C6" s="184"/>
      <c r="D6" s="184"/>
      <c r="E6" s="184"/>
      <c r="F6" s="184"/>
      <c r="G6" s="185"/>
    </row>
    <row r="7" spans="1:8">
      <c r="A7" s="178" t="s">
        <v>4</v>
      </c>
      <c r="B7" s="183" t="s">
        <v>306</v>
      </c>
      <c r="C7" s="184"/>
      <c r="D7" s="184"/>
      <c r="E7" s="184"/>
      <c r="F7" s="185"/>
      <c r="G7" s="193" t="s">
        <v>565</v>
      </c>
    </row>
    <row r="8" spans="1:8" ht="30">
      <c r="A8" s="178"/>
      <c r="B8" s="96" t="s">
        <v>308</v>
      </c>
      <c r="C8" s="38" t="s">
        <v>566</v>
      </c>
      <c r="D8" s="96" t="s">
        <v>310</v>
      </c>
      <c r="E8" s="96" t="s">
        <v>200</v>
      </c>
      <c r="F8" s="131" t="s">
        <v>218</v>
      </c>
      <c r="G8" s="192"/>
    </row>
    <row r="9" spans="1:8">
      <c r="A9" s="97" t="s">
        <v>567</v>
      </c>
      <c r="B9" s="132">
        <f>B10+B19+B27+B37</f>
        <v>358828769.78000003</v>
      </c>
      <c r="C9" s="132">
        <f t="shared" ref="C9:G9" si="0">C10+C19+C27+C37</f>
        <v>76945679.75999999</v>
      </c>
      <c r="D9" s="132">
        <f t="shared" si="0"/>
        <v>435774449.54000002</v>
      </c>
      <c r="E9" s="132">
        <f t="shared" si="0"/>
        <v>77818105.480000004</v>
      </c>
      <c r="F9" s="132">
        <f t="shared" si="0"/>
        <v>75663232.140000001</v>
      </c>
      <c r="G9" s="132">
        <f t="shared" si="0"/>
        <v>357956344.06</v>
      </c>
    </row>
    <row r="10" spans="1:8">
      <c r="A10" s="73" t="s">
        <v>568</v>
      </c>
      <c r="B10" s="133">
        <f>SUM(B11:B18)</f>
        <v>204481296.61000001</v>
      </c>
      <c r="C10" s="133">
        <f t="shared" ref="C10:G10" si="1">SUM(C11:C18)</f>
        <v>17675905.009999998</v>
      </c>
      <c r="D10" s="133">
        <f t="shared" si="1"/>
        <v>222157201.62</v>
      </c>
      <c r="E10" s="133">
        <f t="shared" si="1"/>
        <v>43031969.399999999</v>
      </c>
      <c r="F10" s="133">
        <f t="shared" si="1"/>
        <v>42702957.129999995</v>
      </c>
      <c r="G10" s="133">
        <f t="shared" si="1"/>
        <v>179125232.22</v>
      </c>
    </row>
    <row r="11" spans="1:8">
      <c r="A11" s="100" t="s">
        <v>569</v>
      </c>
      <c r="B11" s="133"/>
      <c r="C11" s="133"/>
      <c r="D11" s="133">
        <f>B11+C11</f>
        <v>0</v>
      </c>
      <c r="E11" s="133"/>
      <c r="F11" s="133"/>
      <c r="G11" s="133">
        <f>D11-E11</f>
        <v>0</v>
      </c>
      <c r="H11" s="134" t="s">
        <v>570</v>
      </c>
    </row>
    <row r="12" spans="1:8">
      <c r="A12" s="100" t="s">
        <v>571</v>
      </c>
      <c r="B12" s="133"/>
      <c r="C12" s="133"/>
      <c r="D12" s="133">
        <f t="shared" ref="D12:D18" si="2">B12+C12</f>
        <v>0</v>
      </c>
      <c r="E12" s="133"/>
      <c r="F12" s="133"/>
      <c r="G12" s="133">
        <f t="shared" ref="G12:G18" si="3">D12-E12</f>
        <v>0</v>
      </c>
      <c r="H12" s="134" t="s">
        <v>572</v>
      </c>
    </row>
    <row r="13" spans="1:8">
      <c r="A13" s="100" t="s">
        <v>573</v>
      </c>
      <c r="B13" s="135">
        <v>108205892.02</v>
      </c>
      <c r="C13" s="135">
        <v>12444562.949999999</v>
      </c>
      <c r="D13" s="133">
        <f t="shared" si="2"/>
        <v>120650454.97</v>
      </c>
      <c r="E13" s="135">
        <v>21477878.280000001</v>
      </c>
      <c r="F13" s="135">
        <v>21399297.27</v>
      </c>
      <c r="G13" s="133">
        <f t="shared" si="3"/>
        <v>99172576.689999998</v>
      </c>
      <c r="H13" s="134" t="s">
        <v>574</v>
      </c>
    </row>
    <row r="14" spans="1:8">
      <c r="A14" s="100" t="s">
        <v>575</v>
      </c>
      <c r="B14" s="133"/>
      <c r="C14" s="133"/>
      <c r="D14" s="133">
        <f t="shared" si="2"/>
        <v>0</v>
      </c>
      <c r="E14" s="133"/>
      <c r="F14" s="133"/>
      <c r="G14" s="133">
        <f t="shared" si="3"/>
        <v>0</v>
      </c>
      <c r="H14" s="134" t="s">
        <v>576</v>
      </c>
    </row>
    <row r="15" spans="1:8">
      <c r="A15" s="100" t="s">
        <v>577</v>
      </c>
      <c r="B15" s="135">
        <v>4529012.8899999997</v>
      </c>
      <c r="C15" s="135">
        <v>61435</v>
      </c>
      <c r="D15" s="133">
        <f t="shared" si="2"/>
        <v>4590447.8899999997</v>
      </c>
      <c r="E15" s="135">
        <v>922022.81</v>
      </c>
      <c r="F15" s="135">
        <v>907375.64</v>
      </c>
      <c r="G15" s="133">
        <f t="shared" si="3"/>
        <v>3668425.0799999996</v>
      </c>
      <c r="H15" s="134" t="s">
        <v>578</v>
      </c>
    </row>
    <row r="16" spans="1:8">
      <c r="A16" s="100" t="s">
        <v>579</v>
      </c>
      <c r="B16" s="133"/>
      <c r="C16" s="133"/>
      <c r="D16" s="133">
        <f t="shared" si="2"/>
        <v>0</v>
      </c>
      <c r="E16" s="133"/>
      <c r="F16" s="133"/>
      <c r="G16" s="133">
        <f t="shared" si="3"/>
        <v>0</v>
      </c>
      <c r="H16" s="134" t="s">
        <v>580</v>
      </c>
    </row>
    <row r="17" spans="1:8">
      <c r="A17" s="100" t="s">
        <v>581</v>
      </c>
      <c r="B17" s="135">
        <v>91746391.700000003</v>
      </c>
      <c r="C17" s="135">
        <v>5169907.0599999996</v>
      </c>
      <c r="D17" s="133">
        <f t="shared" si="2"/>
        <v>96916298.760000005</v>
      </c>
      <c r="E17" s="135">
        <v>20632068.309999999</v>
      </c>
      <c r="F17" s="135">
        <v>20396284.219999999</v>
      </c>
      <c r="G17" s="133">
        <f t="shared" si="3"/>
        <v>76284230.450000003</v>
      </c>
      <c r="H17" s="134" t="s">
        <v>582</v>
      </c>
    </row>
    <row r="18" spans="1:8">
      <c r="A18" s="100" t="s">
        <v>583</v>
      </c>
      <c r="B18" s="133"/>
      <c r="C18" s="133"/>
      <c r="D18" s="133">
        <f t="shared" si="2"/>
        <v>0</v>
      </c>
      <c r="E18" s="133"/>
      <c r="F18" s="133"/>
      <c r="G18" s="133">
        <f t="shared" si="3"/>
        <v>0</v>
      </c>
      <c r="H18" s="134" t="s">
        <v>584</v>
      </c>
    </row>
    <row r="19" spans="1:8">
      <c r="A19" s="73" t="s">
        <v>585</v>
      </c>
      <c r="B19" s="133">
        <f>SUM(B20:B26)</f>
        <v>148126704.47</v>
      </c>
      <c r="C19" s="133">
        <f t="shared" ref="C19:G19" si="4">SUM(C20:C26)</f>
        <v>53795377.060000002</v>
      </c>
      <c r="D19" s="133">
        <f t="shared" si="4"/>
        <v>201922081.53000003</v>
      </c>
      <c r="E19" s="133">
        <f t="shared" si="4"/>
        <v>34105554.5</v>
      </c>
      <c r="F19" s="133">
        <f t="shared" si="4"/>
        <v>32356174.540000003</v>
      </c>
      <c r="G19" s="133">
        <f t="shared" si="4"/>
        <v>167816527.02999997</v>
      </c>
    </row>
    <row r="20" spans="1:8">
      <c r="A20" s="100" t="s">
        <v>586</v>
      </c>
      <c r="B20" s="135">
        <v>3783384.82</v>
      </c>
      <c r="C20" s="135">
        <v>24000</v>
      </c>
      <c r="D20" s="133">
        <f t="shared" ref="D20:D26" si="5">B20+C20</f>
        <v>3807384.82</v>
      </c>
      <c r="E20" s="135">
        <v>810556.11</v>
      </c>
      <c r="F20" s="135">
        <v>779310.28</v>
      </c>
      <c r="G20" s="133">
        <f t="shared" ref="G20:G26" si="6">D20-E20</f>
        <v>2996828.71</v>
      </c>
      <c r="H20" s="134" t="s">
        <v>587</v>
      </c>
    </row>
    <row r="21" spans="1:8">
      <c r="A21" s="100" t="s">
        <v>588</v>
      </c>
      <c r="B21" s="135">
        <v>74919489.5</v>
      </c>
      <c r="C21" s="135">
        <v>33312853.579999998</v>
      </c>
      <c r="D21" s="133">
        <f t="shared" si="5"/>
        <v>108232343.08</v>
      </c>
      <c r="E21" s="135">
        <v>17917648.039999999</v>
      </c>
      <c r="F21" s="135">
        <v>16851494.609999999</v>
      </c>
      <c r="G21" s="133">
        <f t="shared" si="6"/>
        <v>90314695.039999992</v>
      </c>
      <c r="H21" s="134" t="s">
        <v>589</v>
      </c>
    </row>
    <row r="22" spans="1:8">
      <c r="A22" s="100" t="s">
        <v>590</v>
      </c>
      <c r="B22" s="135">
        <v>6215795.3600000003</v>
      </c>
      <c r="C22" s="135">
        <v>126066.63</v>
      </c>
      <c r="D22" s="133">
        <f t="shared" si="5"/>
        <v>6341861.9900000002</v>
      </c>
      <c r="E22" s="135">
        <v>1113502.31</v>
      </c>
      <c r="F22" s="135">
        <v>1041737.29</v>
      </c>
      <c r="G22" s="133">
        <f t="shared" si="6"/>
        <v>5228359.6799999997</v>
      </c>
      <c r="H22" s="134" t="s">
        <v>591</v>
      </c>
    </row>
    <row r="23" spans="1:8">
      <c r="A23" s="100" t="s">
        <v>592</v>
      </c>
      <c r="B23" s="135">
        <v>14447586.369999999</v>
      </c>
      <c r="C23" s="135">
        <v>1730426.74</v>
      </c>
      <c r="D23" s="133">
        <f t="shared" si="5"/>
        <v>16178013.109999999</v>
      </c>
      <c r="E23" s="135">
        <v>3401283.23</v>
      </c>
      <c r="F23" s="135">
        <v>3207382.42</v>
      </c>
      <c r="G23" s="133">
        <f t="shared" si="6"/>
        <v>12776729.879999999</v>
      </c>
      <c r="H23" s="134" t="s">
        <v>593</v>
      </c>
    </row>
    <row r="24" spans="1:8">
      <c r="A24" s="100" t="s">
        <v>594</v>
      </c>
      <c r="B24" s="135">
        <v>6038180.7699999996</v>
      </c>
      <c r="C24" s="135">
        <v>33917.339999999997</v>
      </c>
      <c r="D24" s="133">
        <f t="shared" si="5"/>
        <v>6072098.1099999994</v>
      </c>
      <c r="E24" s="135">
        <v>1196698</v>
      </c>
      <c r="F24" s="135">
        <v>1149128.51</v>
      </c>
      <c r="G24" s="133">
        <f t="shared" si="6"/>
        <v>4875400.1099999994</v>
      </c>
      <c r="H24" s="134" t="s">
        <v>595</v>
      </c>
    </row>
    <row r="25" spans="1:8">
      <c r="A25" s="100" t="s">
        <v>596</v>
      </c>
      <c r="B25" s="135">
        <v>42722267.649999999</v>
      </c>
      <c r="C25" s="135">
        <v>18568112.77</v>
      </c>
      <c r="D25" s="133">
        <f t="shared" si="5"/>
        <v>61290380.420000002</v>
      </c>
      <c r="E25" s="135">
        <v>9665866.8100000005</v>
      </c>
      <c r="F25" s="135">
        <v>9327121.4299999997</v>
      </c>
      <c r="G25" s="133">
        <f t="shared" si="6"/>
        <v>51624513.609999999</v>
      </c>
      <c r="H25" s="134" t="s">
        <v>597</v>
      </c>
    </row>
    <row r="26" spans="1:8">
      <c r="A26" s="100" t="s">
        <v>598</v>
      </c>
      <c r="B26" s="133"/>
      <c r="C26" s="133"/>
      <c r="D26" s="133">
        <f t="shared" si="5"/>
        <v>0</v>
      </c>
      <c r="E26" s="133"/>
      <c r="F26" s="133"/>
      <c r="G26" s="133">
        <f t="shared" si="6"/>
        <v>0</v>
      </c>
      <c r="H26" s="134" t="s">
        <v>599</v>
      </c>
    </row>
    <row r="27" spans="1:8">
      <c r="A27" s="73" t="s">
        <v>600</v>
      </c>
      <c r="B27" s="133">
        <f>SUM(B28:B36)</f>
        <v>6220768.7000000002</v>
      </c>
      <c r="C27" s="133">
        <f t="shared" ref="C27:G27" si="7">SUM(C28:C36)</f>
        <v>5474397.6900000004</v>
      </c>
      <c r="D27" s="133">
        <f t="shared" si="7"/>
        <v>11695166.390000001</v>
      </c>
      <c r="E27" s="133">
        <f t="shared" si="7"/>
        <v>680581.58</v>
      </c>
      <c r="F27" s="133">
        <f t="shared" si="7"/>
        <v>604100.47</v>
      </c>
      <c r="G27" s="133">
        <f t="shared" si="7"/>
        <v>11014584.810000001</v>
      </c>
    </row>
    <row r="28" spans="1:8">
      <c r="A28" s="102" t="s">
        <v>601</v>
      </c>
      <c r="B28" s="135">
        <v>3971488.7</v>
      </c>
      <c r="C28" s="135">
        <v>115000</v>
      </c>
      <c r="D28" s="133">
        <f t="shared" ref="D28:D36" si="8">B28+C28</f>
        <v>4086488.7</v>
      </c>
      <c r="E28" s="135">
        <v>680581.58</v>
      </c>
      <c r="F28" s="135">
        <v>604100.47</v>
      </c>
      <c r="G28" s="133">
        <f t="shared" ref="G28:G36" si="9">D28-E28</f>
        <v>3405907.12</v>
      </c>
      <c r="H28" s="134" t="s">
        <v>602</v>
      </c>
    </row>
    <row r="29" spans="1:8">
      <c r="A29" s="100" t="s">
        <v>603</v>
      </c>
      <c r="B29" s="135">
        <v>1110880</v>
      </c>
      <c r="C29" s="135">
        <v>5359397.6900000004</v>
      </c>
      <c r="D29" s="133">
        <f t="shared" si="8"/>
        <v>6470277.6900000004</v>
      </c>
      <c r="E29" s="135">
        <v>0</v>
      </c>
      <c r="F29" s="135">
        <v>0</v>
      </c>
      <c r="G29" s="133">
        <f t="shared" si="9"/>
        <v>6470277.6900000004</v>
      </c>
      <c r="H29" s="134" t="s">
        <v>604</v>
      </c>
    </row>
    <row r="30" spans="1:8">
      <c r="A30" s="100" t="s">
        <v>605</v>
      </c>
      <c r="B30" s="133"/>
      <c r="C30" s="133"/>
      <c r="D30" s="133">
        <f t="shared" si="8"/>
        <v>0</v>
      </c>
      <c r="E30" s="133"/>
      <c r="F30" s="133"/>
      <c r="G30" s="133">
        <f t="shared" si="9"/>
        <v>0</v>
      </c>
      <c r="H30" s="134" t="s">
        <v>606</v>
      </c>
    </row>
    <row r="31" spans="1:8">
      <c r="A31" s="100" t="s">
        <v>607</v>
      </c>
      <c r="B31" s="133"/>
      <c r="C31" s="133"/>
      <c r="D31" s="133">
        <f t="shared" si="8"/>
        <v>0</v>
      </c>
      <c r="E31" s="133"/>
      <c r="F31" s="133"/>
      <c r="G31" s="133">
        <f t="shared" si="9"/>
        <v>0</v>
      </c>
      <c r="H31" s="134" t="s">
        <v>608</v>
      </c>
    </row>
    <row r="32" spans="1:8">
      <c r="A32" s="100" t="s">
        <v>609</v>
      </c>
      <c r="B32" s="133"/>
      <c r="C32" s="133"/>
      <c r="D32" s="133">
        <f t="shared" si="8"/>
        <v>0</v>
      </c>
      <c r="E32" s="133"/>
      <c r="F32" s="133"/>
      <c r="G32" s="133">
        <f t="shared" si="9"/>
        <v>0</v>
      </c>
      <c r="H32" s="134" t="s">
        <v>610</v>
      </c>
    </row>
    <row r="33" spans="1:8">
      <c r="A33" s="100" t="s">
        <v>611</v>
      </c>
      <c r="B33" s="133"/>
      <c r="C33" s="133"/>
      <c r="D33" s="133">
        <f t="shared" si="8"/>
        <v>0</v>
      </c>
      <c r="E33" s="133"/>
      <c r="F33" s="133"/>
      <c r="G33" s="133">
        <f t="shared" si="9"/>
        <v>0</v>
      </c>
      <c r="H33" s="134" t="s">
        <v>612</v>
      </c>
    </row>
    <row r="34" spans="1:8">
      <c r="A34" s="100" t="s">
        <v>613</v>
      </c>
      <c r="B34" s="135">
        <v>1138400</v>
      </c>
      <c r="C34" s="135">
        <v>0</v>
      </c>
      <c r="D34" s="133">
        <f t="shared" si="8"/>
        <v>1138400</v>
      </c>
      <c r="E34" s="135">
        <v>0</v>
      </c>
      <c r="F34" s="135">
        <v>0</v>
      </c>
      <c r="G34" s="133">
        <f t="shared" si="9"/>
        <v>1138400</v>
      </c>
      <c r="H34" s="134" t="s">
        <v>614</v>
      </c>
    </row>
    <row r="35" spans="1:8">
      <c r="A35" s="100" t="s">
        <v>615</v>
      </c>
      <c r="B35" s="133"/>
      <c r="C35" s="133"/>
      <c r="D35" s="133">
        <f t="shared" si="8"/>
        <v>0</v>
      </c>
      <c r="E35" s="133"/>
      <c r="F35" s="133"/>
      <c r="G35" s="133">
        <f t="shared" si="9"/>
        <v>0</v>
      </c>
      <c r="H35" s="134" t="s">
        <v>616</v>
      </c>
    </row>
    <row r="36" spans="1:8">
      <c r="A36" s="100" t="s">
        <v>617</v>
      </c>
      <c r="B36" s="133"/>
      <c r="C36" s="133"/>
      <c r="D36" s="133">
        <f t="shared" si="8"/>
        <v>0</v>
      </c>
      <c r="E36" s="133"/>
      <c r="F36" s="133"/>
      <c r="G36" s="133">
        <f t="shared" si="9"/>
        <v>0</v>
      </c>
      <c r="H36" s="134" t="s">
        <v>618</v>
      </c>
    </row>
    <row r="37" spans="1:8" ht="30">
      <c r="A37" s="136" t="s">
        <v>619</v>
      </c>
      <c r="B37" s="133">
        <f>SUM(B38:B41)</f>
        <v>0</v>
      </c>
      <c r="C37" s="133">
        <f t="shared" ref="C37:G37" si="10">SUM(C38:C41)</f>
        <v>0</v>
      </c>
      <c r="D37" s="133">
        <f t="shared" si="10"/>
        <v>0</v>
      </c>
      <c r="E37" s="133">
        <f t="shared" si="10"/>
        <v>0</v>
      </c>
      <c r="F37" s="133">
        <f t="shared" si="10"/>
        <v>0</v>
      </c>
      <c r="G37" s="133">
        <f t="shared" si="10"/>
        <v>0</v>
      </c>
    </row>
    <row r="38" spans="1:8" ht="30">
      <c r="A38" s="102" t="s">
        <v>620</v>
      </c>
      <c r="B38" s="133"/>
      <c r="C38" s="133"/>
      <c r="D38" s="133">
        <f t="shared" ref="D38:D41" si="11">B38+C38</f>
        <v>0</v>
      </c>
      <c r="E38" s="133"/>
      <c r="F38" s="133"/>
      <c r="G38" s="133">
        <f t="shared" ref="G38:G41" si="12">D38-E38</f>
        <v>0</v>
      </c>
      <c r="H38" s="134" t="s">
        <v>621</v>
      </c>
    </row>
    <row r="39" spans="1:8" ht="30">
      <c r="A39" s="102" t="s">
        <v>622</v>
      </c>
      <c r="B39" s="133"/>
      <c r="C39" s="133"/>
      <c r="D39" s="133">
        <f t="shared" si="11"/>
        <v>0</v>
      </c>
      <c r="E39" s="133"/>
      <c r="F39" s="133"/>
      <c r="G39" s="133">
        <f t="shared" si="12"/>
        <v>0</v>
      </c>
      <c r="H39" s="134" t="s">
        <v>623</v>
      </c>
    </row>
    <row r="40" spans="1:8">
      <c r="A40" s="102" t="s">
        <v>624</v>
      </c>
      <c r="B40" s="133"/>
      <c r="C40" s="133"/>
      <c r="D40" s="133">
        <f t="shared" si="11"/>
        <v>0</v>
      </c>
      <c r="E40" s="133"/>
      <c r="F40" s="133"/>
      <c r="G40" s="133">
        <f t="shared" si="12"/>
        <v>0</v>
      </c>
      <c r="H40" s="134" t="s">
        <v>625</v>
      </c>
    </row>
    <row r="41" spans="1:8">
      <c r="A41" s="102" t="s">
        <v>626</v>
      </c>
      <c r="B41" s="133"/>
      <c r="C41" s="133"/>
      <c r="D41" s="133">
        <f t="shared" si="11"/>
        <v>0</v>
      </c>
      <c r="E41" s="133"/>
      <c r="F41" s="133"/>
      <c r="G41" s="133">
        <f t="shared" si="12"/>
        <v>0</v>
      </c>
      <c r="H41" s="134" t="s">
        <v>627</v>
      </c>
    </row>
    <row r="42" spans="1:8">
      <c r="A42" s="102"/>
      <c r="B42" s="133"/>
      <c r="C42" s="133"/>
      <c r="D42" s="133"/>
      <c r="E42" s="133"/>
      <c r="F42" s="133"/>
      <c r="G42" s="133"/>
    </row>
    <row r="43" spans="1:8">
      <c r="A43" s="16" t="s">
        <v>628</v>
      </c>
      <c r="B43" s="137">
        <f>B44+B53+B61+B71</f>
        <v>136282864.82999998</v>
      </c>
      <c r="C43" s="137">
        <f t="shared" ref="C43:G43" si="13">C44+C53+C61+C71</f>
        <v>90665513.290000007</v>
      </c>
      <c r="D43" s="137">
        <f t="shared" si="13"/>
        <v>226948378.12000003</v>
      </c>
      <c r="E43" s="137">
        <f t="shared" si="13"/>
        <v>71551900.859999999</v>
      </c>
      <c r="F43" s="137">
        <f t="shared" si="13"/>
        <v>64930738.060000002</v>
      </c>
      <c r="G43" s="137">
        <f t="shared" si="13"/>
        <v>155396477.25999999</v>
      </c>
    </row>
    <row r="44" spans="1:8">
      <c r="A44" s="73" t="s">
        <v>629</v>
      </c>
      <c r="B44" s="133">
        <f>SUM(B45:B52)</f>
        <v>46932442.310000002</v>
      </c>
      <c r="C44" s="133">
        <f t="shared" ref="C44:G44" si="14">SUM(C45:C52)</f>
        <v>6707442.3099999996</v>
      </c>
      <c r="D44" s="133">
        <f t="shared" si="14"/>
        <v>53639884.620000005</v>
      </c>
      <c r="E44" s="133">
        <f t="shared" si="14"/>
        <v>12146258.379999999</v>
      </c>
      <c r="F44" s="133">
        <f t="shared" si="14"/>
        <v>6859858.6999999993</v>
      </c>
      <c r="G44" s="133">
        <f t="shared" si="14"/>
        <v>41493626.240000002</v>
      </c>
    </row>
    <row r="45" spans="1:8">
      <c r="A45" s="102" t="s">
        <v>569</v>
      </c>
      <c r="B45" s="133"/>
      <c r="C45" s="133"/>
      <c r="D45" s="133">
        <f t="shared" ref="D45:D52" si="15">B45+C45</f>
        <v>0</v>
      </c>
      <c r="E45" s="133"/>
      <c r="F45" s="133"/>
      <c r="G45" s="133">
        <f t="shared" ref="G45:G52" si="16">D45-E45</f>
        <v>0</v>
      </c>
      <c r="H45" s="134" t="s">
        <v>630</v>
      </c>
    </row>
    <row r="46" spans="1:8">
      <c r="A46" s="102" t="s">
        <v>571</v>
      </c>
      <c r="B46" s="133"/>
      <c r="C46" s="133"/>
      <c r="D46" s="133">
        <f t="shared" si="15"/>
        <v>0</v>
      </c>
      <c r="E46" s="133"/>
      <c r="F46" s="133"/>
      <c r="G46" s="133">
        <f t="shared" si="16"/>
        <v>0</v>
      </c>
      <c r="H46" s="134" t="s">
        <v>631</v>
      </c>
    </row>
    <row r="47" spans="1:8">
      <c r="A47" s="102" t="s">
        <v>573</v>
      </c>
      <c r="B47" s="135">
        <v>14535903.99</v>
      </c>
      <c r="C47" s="135">
        <v>0</v>
      </c>
      <c r="D47" s="133">
        <f t="shared" si="15"/>
        <v>14535903.99</v>
      </c>
      <c r="E47" s="135">
        <v>5495029.3899999997</v>
      </c>
      <c r="F47" s="135">
        <v>1423098.31</v>
      </c>
      <c r="G47" s="133">
        <f t="shared" si="16"/>
        <v>9040874.6000000015</v>
      </c>
      <c r="H47" s="134" t="s">
        <v>632</v>
      </c>
    </row>
    <row r="48" spans="1:8">
      <c r="A48" s="102" t="s">
        <v>575</v>
      </c>
      <c r="B48" s="133"/>
      <c r="C48" s="133"/>
      <c r="D48" s="133">
        <f t="shared" si="15"/>
        <v>0</v>
      </c>
      <c r="E48" s="133"/>
      <c r="F48" s="133"/>
      <c r="G48" s="133">
        <f t="shared" si="16"/>
        <v>0</v>
      </c>
      <c r="H48" s="134" t="s">
        <v>633</v>
      </c>
    </row>
    <row r="49" spans="1:8">
      <c r="A49" s="102" t="s">
        <v>577</v>
      </c>
      <c r="B49" s="135">
        <v>1348000</v>
      </c>
      <c r="C49" s="135">
        <v>0</v>
      </c>
      <c r="D49" s="133">
        <f t="shared" si="15"/>
        <v>1348000</v>
      </c>
      <c r="E49" s="135">
        <v>2637.46</v>
      </c>
      <c r="F49" s="135">
        <v>1810.71</v>
      </c>
      <c r="G49" s="133">
        <f t="shared" si="16"/>
        <v>1345362.54</v>
      </c>
      <c r="H49" s="134" t="s">
        <v>634</v>
      </c>
    </row>
    <row r="50" spans="1:8">
      <c r="A50" s="102" t="s">
        <v>579</v>
      </c>
      <c r="B50" s="133"/>
      <c r="C50" s="133"/>
      <c r="D50" s="133">
        <f t="shared" si="15"/>
        <v>0</v>
      </c>
      <c r="E50" s="133"/>
      <c r="F50" s="133"/>
      <c r="G50" s="133">
        <f t="shared" si="16"/>
        <v>0</v>
      </c>
      <c r="H50" s="134" t="s">
        <v>635</v>
      </c>
    </row>
    <row r="51" spans="1:8">
      <c r="A51" s="102" t="s">
        <v>581</v>
      </c>
      <c r="B51" s="135">
        <v>31048538.32</v>
      </c>
      <c r="C51" s="135">
        <v>6707442.3099999996</v>
      </c>
      <c r="D51" s="133">
        <f t="shared" si="15"/>
        <v>37755980.630000003</v>
      </c>
      <c r="E51" s="135">
        <v>6648591.5300000003</v>
      </c>
      <c r="F51" s="135">
        <v>5434949.6799999997</v>
      </c>
      <c r="G51" s="133">
        <f t="shared" si="16"/>
        <v>31107389.100000001</v>
      </c>
      <c r="H51" s="134" t="s">
        <v>636</v>
      </c>
    </row>
    <row r="52" spans="1:8">
      <c r="A52" s="102" t="s">
        <v>583</v>
      </c>
      <c r="B52" s="133"/>
      <c r="C52" s="133"/>
      <c r="D52" s="133">
        <f t="shared" si="15"/>
        <v>0</v>
      </c>
      <c r="E52" s="133"/>
      <c r="F52" s="133"/>
      <c r="G52" s="133">
        <f t="shared" si="16"/>
        <v>0</v>
      </c>
      <c r="H52" s="134" t="s">
        <v>637</v>
      </c>
    </row>
    <row r="53" spans="1:8">
      <c r="A53" s="73" t="s">
        <v>585</v>
      </c>
      <c r="B53" s="133">
        <f>SUM(B54:B60)</f>
        <v>89181422.519999996</v>
      </c>
      <c r="C53" s="133">
        <f t="shared" ref="C53:G53" si="17">SUM(C54:C60)</f>
        <v>73703892.230000004</v>
      </c>
      <c r="D53" s="133">
        <f t="shared" si="17"/>
        <v>162885314.75000003</v>
      </c>
      <c r="E53" s="133">
        <f t="shared" si="17"/>
        <v>50577827.240000002</v>
      </c>
      <c r="F53" s="133">
        <f t="shared" si="17"/>
        <v>49245785.300000004</v>
      </c>
      <c r="G53" s="133">
        <f t="shared" si="17"/>
        <v>112307487.50999999</v>
      </c>
    </row>
    <row r="54" spans="1:8">
      <c r="A54" s="102" t="s">
        <v>586</v>
      </c>
      <c r="B54" s="135">
        <v>205000</v>
      </c>
      <c r="C54" s="135">
        <v>4311869.33</v>
      </c>
      <c r="D54" s="133">
        <f t="shared" ref="D54:D60" si="18">B54+C54</f>
        <v>4516869.33</v>
      </c>
      <c r="E54" s="135">
        <v>4335025.59</v>
      </c>
      <c r="F54" s="135">
        <v>4132574.78</v>
      </c>
      <c r="G54" s="133">
        <f t="shared" ref="G54:G60" si="19">D54-E54</f>
        <v>181843.74000000022</v>
      </c>
      <c r="H54" s="134" t="s">
        <v>638</v>
      </c>
    </row>
    <row r="55" spans="1:8">
      <c r="A55" s="102" t="s">
        <v>588</v>
      </c>
      <c r="B55" s="135">
        <v>82840390.569999993</v>
      </c>
      <c r="C55" s="135">
        <v>24433607.370000001</v>
      </c>
      <c r="D55" s="133">
        <f t="shared" si="18"/>
        <v>107273997.94</v>
      </c>
      <c r="E55" s="135">
        <v>24901215.600000001</v>
      </c>
      <c r="F55" s="135">
        <v>23830480.32</v>
      </c>
      <c r="G55" s="133">
        <f t="shared" si="19"/>
        <v>82372782.340000004</v>
      </c>
      <c r="H55" s="134" t="s">
        <v>639</v>
      </c>
    </row>
    <row r="56" spans="1:8">
      <c r="A56" s="102" t="s">
        <v>590</v>
      </c>
      <c r="B56" s="135">
        <v>245000</v>
      </c>
      <c r="C56" s="135">
        <v>0</v>
      </c>
      <c r="D56" s="133">
        <f t="shared" si="18"/>
        <v>245000</v>
      </c>
      <c r="E56" s="135">
        <v>50777.49</v>
      </c>
      <c r="F56" s="135">
        <v>39840.19</v>
      </c>
      <c r="G56" s="133">
        <f t="shared" si="19"/>
        <v>194222.51</v>
      </c>
      <c r="H56" s="134" t="s">
        <v>640</v>
      </c>
    </row>
    <row r="57" spans="1:8">
      <c r="A57" s="103" t="s">
        <v>592</v>
      </c>
      <c r="B57" s="135">
        <v>299700</v>
      </c>
      <c r="C57" s="135">
        <v>28757398.719999999</v>
      </c>
      <c r="D57" s="133">
        <f t="shared" si="18"/>
        <v>29057098.719999999</v>
      </c>
      <c r="E57" s="135">
        <v>13329853.76</v>
      </c>
      <c r="F57" s="135">
        <v>13315066.08</v>
      </c>
      <c r="G57" s="133">
        <f t="shared" si="19"/>
        <v>15727244.959999999</v>
      </c>
      <c r="H57" s="134" t="s">
        <v>641</v>
      </c>
    </row>
    <row r="58" spans="1:8">
      <c r="A58" s="102" t="s">
        <v>594</v>
      </c>
      <c r="B58" s="135">
        <v>4996000</v>
      </c>
      <c r="C58" s="135">
        <v>3036748.02</v>
      </c>
      <c r="D58" s="133">
        <f t="shared" si="18"/>
        <v>8032748.0199999996</v>
      </c>
      <c r="E58" s="135">
        <v>4055430.24</v>
      </c>
      <c r="F58" s="135">
        <v>4051369.41</v>
      </c>
      <c r="G58" s="133">
        <f t="shared" si="19"/>
        <v>3977317.7799999993</v>
      </c>
      <c r="H58" s="134" t="s">
        <v>642</v>
      </c>
    </row>
    <row r="59" spans="1:8">
      <c r="A59" s="102" t="s">
        <v>596</v>
      </c>
      <c r="B59" s="135">
        <v>595331.94999999995</v>
      </c>
      <c r="C59" s="135">
        <v>13164268.789999999</v>
      </c>
      <c r="D59" s="133">
        <f t="shared" si="18"/>
        <v>13759600.739999998</v>
      </c>
      <c r="E59" s="135">
        <v>3905524.56</v>
      </c>
      <c r="F59" s="135">
        <v>3876454.52</v>
      </c>
      <c r="G59" s="133">
        <f t="shared" si="19"/>
        <v>9854076.1799999978</v>
      </c>
      <c r="H59" s="134" t="s">
        <v>643</v>
      </c>
    </row>
    <row r="60" spans="1:8">
      <c r="A60" s="102" t="s">
        <v>598</v>
      </c>
      <c r="B60" s="133"/>
      <c r="C60" s="133"/>
      <c r="D60" s="133">
        <f t="shared" si="18"/>
        <v>0</v>
      </c>
      <c r="E60" s="133"/>
      <c r="F60" s="133"/>
      <c r="G60" s="133">
        <f t="shared" si="19"/>
        <v>0</v>
      </c>
      <c r="H60" s="134" t="s">
        <v>644</v>
      </c>
    </row>
    <row r="61" spans="1:8">
      <c r="A61" s="73" t="s">
        <v>600</v>
      </c>
      <c r="B61" s="133">
        <f>SUM(B62:B70)</f>
        <v>169000</v>
      </c>
      <c r="C61" s="133">
        <f t="shared" ref="C61:G61" si="20">SUM(C62:C70)</f>
        <v>10254178.75</v>
      </c>
      <c r="D61" s="133">
        <f t="shared" si="20"/>
        <v>10423178.75</v>
      </c>
      <c r="E61" s="133">
        <f t="shared" si="20"/>
        <v>8827815.2400000002</v>
      </c>
      <c r="F61" s="133">
        <f t="shared" si="20"/>
        <v>8825094.0600000005</v>
      </c>
      <c r="G61" s="133">
        <f t="shared" si="20"/>
        <v>1595363.5099999998</v>
      </c>
    </row>
    <row r="62" spans="1:8">
      <c r="A62" s="102" t="s">
        <v>601</v>
      </c>
      <c r="B62" s="135">
        <v>111000</v>
      </c>
      <c r="C62" s="135">
        <v>0</v>
      </c>
      <c r="D62" s="133">
        <f t="shared" ref="D62:D70" si="21">B62+C62</f>
        <v>111000</v>
      </c>
      <c r="E62" s="135">
        <v>14671.61</v>
      </c>
      <c r="F62" s="135">
        <v>11950.43</v>
      </c>
      <c r="G62" s="133">
        <f t="shared" ref="G62:G70" si="22">D62-E62</f>
        <v>96328.39</v>
      </c>
      <c r="H62" s="134" t="s">
        <v>645</v>
      </c>
    </row>
    <row r="63" spans="1:8">
      <c r="A63" s="102" t="s">
        <v>603</v>
      </c>
      <c r="B63" s="135">
        <v>0</v>
      </c>
      <c r="C63" s="135">
        <v>1396792.86</v>
      </c>
      <c r="D63" s="133">
        <f t="shared" si="21"/>
        <v>1396792.86</v>
      </c>
      <c r="E63" s="135">
        <v>0</v>
      </c>
      <c r="F63" s="135">
        <v>0</v>
      </c>
      <c r="G63" s="133">
        <f t="shared" si="22"/>
        <v>1396792.86</v>
      </c>
      <c r="H63" s="134" t="s">
        <v>646</v>
      </c>
    </row>
    <row r="64" spans="1:8">
      <c r="A64" s="102" t="s">
        <v>605</v>
      </c>
      <c r="B64" s="135">
        <v>0</v>
      </c>
      <c r="C64" s="135">
        <v>8915385.8900000006</v>
      </c>
      <c r="D64" s="133">
        <f t="shared" si="21"/>
        <v>8915385.8900000006</v>
      </c>
      <c r="E64" s="135">
        <v>8813143.6300000008</v>
      </c>
      <c r="F64" s="135">
        <v>8813143.6300000008</v>
      </c>
      <c r="G64" s="133">
        <f t="shared" si="22"/>
        <v>102242.25999999978</v>
      </c>
      <c r="H64" s="134" t="s">
        <v>647</v>
      </c>
    </row>
    <row r="65" spans="1:8">
      <c r="A65" s="102" t="s">
        <v>607</v>
      </c>
      <c r="B65" s="133"/>
      <c r="C65" s="133"/>
      <c r="D65" s="133">
        <f t="shared" si="21"/>
        <v>0</v>
      </c>
      <c r="E65" s="133"/>
      <c r="F65" s="133"/>
      <c r="G65" s="133">
        <f t="shared" si="22"/>
        <v>0</v>
      </c>
      <c r="H65" s="134" t="s">
        <v>648</v>
      </c>
    </row>
    <row r="66" spans="1:8">
      <c r="A66" s="102" t="s">
        <v>609</v>
      </c>
      <c r="B66" s="133"/>
      <c r="C66" s="133"/>
      <c r="D66" s="133">
        <f t="shared" si="21"/>
        <v>0</v>
      </c>
      <c r="E66" s="133"/>
      <c r="F66" s="133"/>
      <c r="G66" s="133">
        <f t="shared" si="22"/>
        <v>0</v>
      </c>
      <c r="H66" s="134" t="s">
        <v>649</v>
      </c>
    </row>
    <row r="67" spans="1:8">
      <c r="A67" s="102" t="s">
        <v>611</v>
      </c>
      <c r="B67" s="133"/>
      <c r="C67" s="133"/>
      <c r="D67" s="133">
        <f t="shared" si="21"/>
        <v>0</v>
      </c>
      <c r="E67" s="133"/>
      <c r="F67" s="133"/>
      <c r="G67" s="133">
        <f t="shared" si="22"/>
        <v>0</v>
      </c>
      <c r="H67" s="134" t="s">
        <v>650</v>
      </c>
    </row>
    <row r="68" spans="1:8">
      <c r="A68" s="102" t="s">
        <v>613</v>
      </c>
      <c r="B68" s="135">
        <v>58000</v>
      </c>
      <c r="C68" s="135">
        <v>-58000</v>
      </c>
      <c r="D68" s="133">
        <f t="shared" si="21"/>
        <v>0</v>
      </c>
      <c r="E68" s="135">
        <v>0</v>
      </c>
      <c r="F68" s="135">
        <v>0</v>
      </c>
      <c r="G68" s="133">
        <f t="shared" si="22"/>
        <v>0</v>
      </c>
      <c r="H68" s="134" t="s">
        <v>651</v>
      </c>
    </row>
    <row r="69" spans="1:8">
      <c r="A69" s="102" t="s">
        <v>615</v>
      </c>
      <c r="B69" s="133"/>
      <c r="C69" s="133"/>
      <c r="D69" s="133">
        <f t="shared" si="21"/>
        <v>0</v>
      </c>
      <c r="E69" s="133"/>
      <c r="F69" s="133"/>
      <c r="G69" s="133">
        <f t="shared" si="22"/>
        <v>0</v>
      </c>
      <c r="H69" s="134" t="s">
        <v>652</v>
      </c>
    </row>
    <row r="70" spans="1:8">
      <c r="A70" s="102" t="s">
        <v>617</v>
      </c>
      <c r="B70" s="133"/>
      <c r="C70" s="133"/>
      <c r="D70" s="133">
        <f t="shared" si="21"/>
        <v>0</v>
      </c>
      <c r="E70" s="133"/>
      <c r="F70" s="133"/>
      <c r="G70" s="133">
        <f t="shared" si="22"/>
        <v>0</v>
      </c>
      <c r="H70" s="134" t="s">
        <v>653</v>
      </c>
    </row>
    <row r="71" spans="1:8">
      <c r="A71" s="136" t="s">
        <v>654</v>
      </c>
      <c r="B71" s="138">
        <f>SUM(B72:B75)</f>
        <v>0</v>
      </c>
      <c r="C71" s="138">
        <f t="shared" ref="C71:G71" si="23">SUM(C72:C75)</f>
        <v>0</v>
      </c>
      <c r="D71" s="138">
        <f t="shared" si="23"/>
        <v>0</v>
      </c>
      <c r="E71" s="138">
        <f t="shared" si="23"/>
        <v>0</v>
      </c>
      <c r="F71" s="138">
        <f t="shared" si="23"/>
        <v>0</v>
      </c>
      <c r="G71" s="138">
        <f t="shared" si="23"/>
        <v>0</v>
      </c>
    </row>
    <row r="72" spans="1:8" ht="30">
      <c r="A72" s="102" t="s">
        <v>620</v>
      </c>
      <c r="B72" s="133"/>
      <c r="C72" s="133"/>
      <c r="D72" s="133">
        <f t="shared" ref="D72:D75" si="24">B72+C72</f>
        <v>0</v>
      </c>
      <c r="E72" s="133"/>
      <c r="F72" s="133"/>
      <c r="G72" s="133">
        <f t="shared" ref="G72:G75" si="25">D72-E72</f>
        <v>0</v>
      </c>
      <c r="H72" s="134" t="s">
        <v>655</v>
      </c>
    </row>
    <row r="73" spans="1:8" ht="30">
      <c r="A73" s="102" t="s">
        <v>622</v>
      </c>
      <c r="B73" s="133"/>
      <c r="C73" s="133"/>
      <c r="D73" s="133">
        <f t="shared" si="24"/>
        <v>0</v>
      </c>
      <c r="E73" s="133"/>
      <c r="F73" s="133"/>
      <c r="G73" s="133">
        <f t="shared" si="25"/>
        <v>0</v>
      </c>
      <c r="H73" s="134" t="s">
        <v>656</v>
      </c>
    </row>
    <row r="74" spans="1:8">
      <c r="A74" s="102" t="s">
        <v>624</v>
      </c>
      <c r="B74" s="133"/>
      <c r="C74" s="133"/>
      <c r="D74" s="133">
        <f t="shared" si="24"/>
        <v>0</v>
      </c>
      <c r="E74" s="133"/>
      <c r="F74" s="133"/>
      <c r="G74" s="133">
        <f t="shared" si="25"/>
        <v>0</v>
      </c>
      <c r="H74" s="134" t="s">
        <v>657</v>
      </c>
    </row>
    <row r="75" spans="1:8">
      <c r="A75" s="102" t="s">
        <v>626</v>
      </c>
      <c r="B75" s="133"/>
      <c r="C75" s="133"/>
      <c r="D75" s="133">
        <f t="shared" si="24"/>
        <v>0</v>
      </c>
      <c r="E75" s="133"/>
      <c r="F75" s="133"/>
      <c r="G75" s="133">
        <f t="shared" si="25"/>
        <v>0</v>
      </c>
      <c r="H75" s="134" t="s">
        <v>658</v>
      </c>
    </row>
    <row r="76" spans="1:8">
      <c r="A76" s="11"/>
      <c r="B76" s="139"/>
      <c r="C76" s="139"/>
      <c r="D76" s="139"/>
      <c r="E76" s="139"/>
      <c r="F76" s="139"/>
      <c r="G76" s="139"/>
    </row>
    <row r="77" spans="1:8">
      <c r="A77" s="16" t="s">
        <v>513</v>
      </c>
      <c r="B77" s="137">
        <f>B9+B43</f>
        <v>495111634.61000001</v>
      </c>
      <c r="C77" s="137">
        <f t="shared" ref="C77:G77" si="26">C9+C43</f>
        <v>167611193.05000001</v>
      </c>
      <c r="D77" s="137">
        <f t="shared" si="26"/>
        <v>662722827.66000009</v>
      </c>
      <c r="E77" s="137">
        <f t="shared" si="26"/>
        <v>149370006.34</v>
      </c>
      <c r="F77" s="137">
        <f t="shared" si="26"/>
        <v>140593970.19999999</v>
      </c>
      <c r="G77" s="137">
        <f t="shared" si="26"/>
        <v>513352821.31999999</v>
      </c>
    </row>
    <row r="78" spans="1:8">
      <c r="A78" s="65"/>
      <c r="B78" s="140"/>
      <c r="C78" s="140"/>
      <c r="D78" s="140"/>
      <c r="E78" s="140"/>
      <c r="F78" s="140"/>
      <c r="G78" s="140"/>
      <c r="H78" s="12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A22" sqref="A22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194" t="s">
        <v>659</v>
      </c>
      <c r="B1" s="188"/>
      <c r="C1" s="188"/>
      <c r="D1" s="188"/>
      <c r="E1" s="188"/>
      <c r="F1" s="188"/>
      <c r="G1" s="188"/>
    </row>
    <row r="2" spans="1:7">
      <c r="A2" s="174" t="s">
        <v>122</v>
      </c>
      <c r="B2" s="175"/>
      <c r="C2" s="175"/>
      <c r="D2" s="175"/>
      <c r="E2" s="175"/>
      <c r="F2" s="175"/>
      <c r="G2" s="176"/>
    </row>
    <row r="3" spans="1:7">
      <c r="A3" s="180" t="s">
        <v>304</v>
      </c>
      <c r="B3" s="181"/>
      <c r="C3" s="181"/>
      <c r="D3" s="181"/>
      <c r="E3" s="181"/>
      <c r="F3" s="181"/>
      <c r="G3" s="182"/>
    </row>
    <row r="4" spans="1:7">
      <c r="A4" s="180" t="s">
        <v>660</v>
      </c>
      <c r="B4" s="181"/>
      <c r="C4" s="181"/>
      <c r="D4" s="181"/>
      <c r="E4" s="181"/>
      <c r="F4" s="181"/>
      <c r="G4" s="182"/>
    </row>
    <row r="5" spans="1:7">
      <c r="A5" s="180" t="s">
        <v>168</v>
      </c>
      <c r="B5" s="181"/>
      <c r="C5" s="181"/>
      <c r="D5" s="181"/>
      <c r="E5" s="181"/>
      <c r="F5" s="181"/>
      <c r="G5" s="182"/>
    </row>
    <row r="6" spans="1:7">
      <c r="A6" s="183" t="s">
        <v>2</v>
      </c>
      <c r="B6" s="184"/>
      <c r="C6" s="184"/>
      <c r="D6" s="184"/>
      <c r="E6" s="184"/>
      <c r="F6" s="184"/>
      <c r="G6" s="185"/>
    </row>
    <row r="7" spans="1:7">
      <c r="A7" s="189" t="s">
        <v>661</v>
      </c>
      <c r="B7" s="192" t="s">
        <v>306</v>
      </c>
      <c r="C7" s="192"/>
      <c r="D7" s="192"/>
      <c r="E7" s="192"/>
      <c r="F7" s="192"/>
      <c r="G7" s="192" t="s">
        <v>307</v>
      </c>
    </row>
    <row r="8" spans="1:7" ht="30">
      <c r="A8" s="190"/>
      <c r="B8" s="38" t="s">
        <v>308</v>
      </c>
      <c r="C8" s="141" t="s">
        <v>566</v>
      </c>
      <c r="D8" s="141" t="s">
        <v>239</v>
      </c>
      <c r="E8" s="141" t="s">
        <v>200</v>
      </c>
      <c r="F8" s="141" t="s">
        <v>218</v>
      </c>
      <c r="G8" s="203"/>
    </row>
    <row r="9" spans="1:7">
      <c r="A9" s="97" t="s">
        <v>662</v>
      </c>
      <c r="B9" s="142">
        <f>B10+B11+B12+B15+B16+B19</f>
        <v>241851726.49000001</v>
      </c>
      <c r="C9" s="142">
        <f t="shared" ref="C9:G9" si="0">C10+C11+C12+C15+C16+C19</f>
        <v>6756006.0199999996</v>
      </c>
      <c r="D9" s="142">
        <f t="shared" si="0"/>
        <v>248607732.51000002</v>
      </c>
      <c r="E9" s="142">
        <f t="shared" si="0"/>
        <v>52238224.57</v>
      </c>
      <c r="F9" s="142">
        <f t="shared" si="0"/>
        <v>51807349.280000001</v>
      </c>
      <c r="G9" s="142">
        <f t="shared" si="0"/>
        <v>196369507.94000003</v>
      </c>
    </row>
    <row r="10" spans="1:7">
      <c r="A10" s="73" t="s">
        <v>663</v>
      </c>
      <c r="B10" s="143">
        <v>241851726.49000001</v>
      </c>
      <c r="C10" s="143">
        <v>6756006.0199999996</v>
      </c>
      <c r="D10" s="144">
        <f>B10+C10</f>
        <v>248607732.51000002</v>
      </c>
      <c r="E10" s="143">
        <v>52238224.57</v>
      </c>
      <c r="F10" s="143">
        <v>51807349.280000001</v>
      </c>
      <c r="G10" s="144">
        <f>D10-E10</f>
        <v>196369507.94000003</v>
      </c>
    </row>
    <row r="11" spans="1:7">
      <c r="A11" s="73" t="s">
        <v>664</v>
      </c>
      <c r="B11" s="144"/>
      <c r="C11" s="144"/>
      <c r="D11" s="144">
        <f>B11+C11</f>
        <v>0</v>
      </c>
      <c r="E11" s="144"/>
      <c r="F11" s="144"/>
      <c r="G11" s="144">
        <f>D11-E11</f>
        <v>0</v>
      </c>
    </row>
    <row r="12" spans="1:7">
      <c r="A12" s="73" t="s">
        <v>665</v>
      </c>
      <c r="B12" s="144">
        <f>B13+B14</f>
        <v>0</v>
      </c>
      <c r="C12" s="144">
        <f t="shared" ref="C12:G12" si="1">C13+C14</f>
        <v>0</v>
      </c>
      <c r="D12" s="144">
        <f t="shared" si="1"/>
        <v>0</v>
      </c>
      <c r="E12" s="144">
        <f t="shared" si="1"/>
        <v>0</v>
      </c>
      <c r="F12" s="144">
        <f t="shared" si="1"/>
        <v>0</v>
      </c>
      <c r="G12" s="144">
        <f t="shared" si="1"/>
        <v>0</v>
      </c>
    </row>
    <row r="13" spans="1:7">
      <c r="A13" s="100" t="s">
        <v>666</v>
      </c>
      <c r="B13" s="144"/>
      <c r="C13" s="144"/>
      <c r="D13" s="144">
        <f>B13+C13</f>
        <v>0</v>
      </c>
      <c r="E13" s="144"/>
      <c r="F13" s="144"/>
      <c r="G13" s="144">
        <f>D13-E13</f>
        <v>0</v>
      </c>
    </row>
    <row r="14" spans="1:7">
      <c r="A14" s="100" t="s">
        <v>667</v>
      </c>
      <c r="B14" s="144"/>
      <c r="C14" s="144"/>
      <c r="D14" s="144">
        <f>B14+C14</f>
        <v>0</v>
      </c>
      <c r="E14" s="144"/>
      <c r="F14" s="144"/>
      <c r="G14" s="144">
        <f>D14-E14</f>
        <v>0</v>
      </c>
    </row>
    <row r="15" spans="1:7">
      <c r="A15" s="73" t="s">
        <v>668</v>
      </c>
      <c r="B15" s="144"/>
      <c r="C15" s="144"/>
      <c r="D15" s="144">
        <f>B15+C15</f>
        <v>0</v>
      </c>
      <c r="E15" s="144"/>
      <c r="F15" s="144"/>
      <c r="G15" s="144">
        <f>D15-E15</f>
        <v>0</v>
      </c>
    </row>
    <row r="16" spans="1:7" ht="30">
      <c r="A16" s="136" t="s">
        <v>669</v>
      </c>
      <c r="B16" s="144">
        <f>B17+B18</f>
        <v>0</v>
      </c>
      <c r="C16" s="144">
        <f t="shared" ref="C16:G16" si="2">C17+C18</f>
        <v>0</v>
      </c>
      <c r="D16" s="144">
        <f t="shared" si="2"/>
        <v>0</v>
      </c>
      <c r="E16" s="144">
        <f t="shared" si="2"/>
        <v>0</v>
      </c>
      <c r="F16" s="144">
        <f t="shared" si="2"/>
        <v>0</v>
      </c>
      <c r="G16" s="144">
        <f t="shared" si="2"/>
        <v>0</v>
      </c>
    </row>
    <row r="17" spans="1:7">
      <c r="A17" s="100" t="s">
        <v>670</v>
      </c>
      <c r="B17" s="144"/>
      <c r="C17" s="144"/>
      <c r="D17" s="144">
        <f>B17+C17</f>
        <v>0</v>
      </c>
      <c r="E17" s="144"/>
      <c r="F17" s="144"/>
      <c r="G17" s="144">
        <f>D17-E17</f>
        <v>0</v>
      </c>
    </row>
    <row r="18" spans="1:7">
      <c r="A18" s="100" t="s">
        <v>671</v>
      </c>
      <c r="B18" s="144"/>
      <c r="C18" s="144"/>
      <c r="D18" s="144">
        <f>B18+C18</f>
        <v>0</v>
      </c>
      <c r="E18" s="144"/>
      <c r="F18" s="144"/>
      <c r="G18" s="144">
        <f>D18-E18</f>
        <v>0</v>
      </c>
    </row>
    <row r="19" spans="1:7">
      <c r="A19" s="73" t="s">
        <v>672</v>
      </c>
      <c r="B19" s="144"/>
      <c r="C19" s="144"/>
      <c r="D19" s="144">
        <f>B19+C19</f>
        <v>0</v>
      </c>
      <c r="E19" s="144"/>
      <c r="F19" s="144"/>
      <c r="G19" s="144">
        <f>D19-E19</f>
        <v>0</v>
      </c>
    </row>
    <row r="20" spans="1:7">
      <c r="A20" s="11"/>
      <c r="B20" s="145"/>
      <c r="C20" s="145"/>
      <c r="D20" s="145"/>
      <c r="E20" s="145"/>
      <c r="F20" s="145"/>
      <c r="G20" s="145"/>
    </row>
    <row r="21" spans="1:7">
      <c r="A21" s="146" t="s">
        <v>673</v>
      </c>
      <c r="B21" s="142">
        <f>B22+B23+B24+B27+B28+B31</f>
        <v>0</v>
      </c>
      <c r="C21" s="142">
        <f t="shared" ref="C21:G21" si="3">C22+C23+C24+C27+C28+C31</f>
        <v>0</v>
      </c>
      <c r="D21" s="142">
        <f t="shared" si="3"/>
        <v>0</v>
      </c>
      <c r="E21" s="142">
        <f t="shared" si="3"/>
        <v>0</v>
      </c>
      <c r="F21" s="142">
        <f t="shared" si="3"/>
        <v>0</v>
      </c>
      <c r="G21" s="142">
        <f t="shared" si="3"/>
        <v>0</v>
      </c>
    </row>
    <row r="22" spans="1:7">
      <c r="A22" s="73" t="s">
        <v>663</v>
      </c>
      <c r="B22" s="143">
        <v>0</v>
      </c>
      <c r="C22" s="143">
        <v>0</v>
      </c>
      <c r="D22" s="144">
        <f>B22+C22</f>
        <v>0</v>
      </c>
      <c r="E22" s="143">
        <v>0</v>
      </c>
      <c r="F22" s="143">
        <v>0</v>
      </c>
      <c r="G22" s="144">
        <f>D22-E22</f>
        <v>0</v>
      </c>
    </row>
    <row r="23" spans="1:7">
      <c r="A23" s="73" t="s">
        <v>664</v>
      </c>
      <c r="B23" s="144"/>
      <c r="C23" s="144"/>
      <c r="D23" s="144">
        <f>B23+C23</f>
        <v>0</v>
      </c>
      <c r="E23" s="144"/>
      <c r="F23" s="144"/>
      <c r="G23" s="144">
        <f>D23-E23</f>
        <v>0</v>
      </c>
    </row>
    <row r="24" spans="1:7">
      <c r="A24" s="73" t="s">
        <v>665</v>
      </c>
      <c r="B24" s="144">
        <f>B25+B26</f>
        <v>0</v>
      </c>
      <c r="C24" s="144">
        <f>C25+C26</f>
        <v>0</v>
      </c>
      <c r="D24" s="144">
        <f>D25+D26</f>
        <v>0</v>
      </c>
      <c r="E24" s="144">
        <f t="shared" ref="E24:G24" si="4">E25+E26</f>
        <v>0</v>
      </c>
      <c r="F24" s="144">
        <f t="shared" si="4"/>
        <v>0</v>
      </c>
      <c r="G24" s="144">
        <f t="shared" si="4"/>
        <v>0</v>
      </c>
    </row>
    <row r="25" spans="1:7">
      <c r="A25" s="100" t="s">
        <v>666</v>
      </c>
      <c r="B25" s="144"/>
      <c r="C25" s="144"/>
      <c r="D25" s="144">
        <f>B25+C25</f>
        <v>0</v>
      </c>
      <c r="E25" s="144"/>
      <c r="F25" s="144"/>
      <c r="G25" s="144">
        <f>D25-E25</f>
        <v>0</v>
      </c>
    </row>
    <row r="26" spans="1:7">
      <c r="A26" s="100" t="s">
        <v>667</v>
      </c>
      <c r="B26" s="144"/>
      <c r="C26" s="144"/>
      <c r="D26" s="144">
        <f>B26+C26</f>
        <v>0</v>
      </c>
      <c r="E26" s="144"/>
      <c r="F26" s="144"/>
      <c r="G26" s="144">
        <f>D26-E26</f>
        <v>0</v>
      </c>
    </row>
    <row r="27" spans="1:7">
      <c r="A27" s="73" t="s">
        <v>668</v>
      </c>
      <c r="B27" s="144"/>
      <c r="C27" s="144"/>
      <c r="D27" s="144"/>
      <c r="E27" s="144"/>
      <c r="F27" s="144"/>
      <c r="G27" s="144"/>
    </row>
    <row r="28" spans="1:7" ht="30">
      <c r="A28" s="136" t="s">
        <v>669</v>
      </c>
      <c r="B28" s="144">
        <f>B29+B30</f>
        <v>0</v>
      </c>
      <c r="C28" s="144">
        <f t="shared" ref="C28:G28" si="5">C29+C30</f>
        <v>0</v>
      </c>
      <c r="D28" s="144">
        <f t="shared" si="5"/>
        <v>0</v>
      </c>
      <c r="E28" s="144">
        <f t="shared" si="5"/>
        <v>0</v>
      </c>
      <c r="F28" s="144">
        <f t="shared" si="5"/>
        <v>0</v>
      </c>
      <c r="G28" s="144">
        <f t="shared" si="5"/>
        <v>0</v>
      </c>
    </row>
    <row r="29" spans="1:7">
      <c r="A29" s="100" t="s">
        <v>670</v>
      </c>
      <c r="B29" s="144"/>
      <c r="C29" s="144"/>
      <c r="D29" s="144">
        <f>B29+C29</f>
        <v>0</v>
      </c>
      <c r="E29" s="144"/>
      <c r="F29" s="144"/>
      <c r="G29" s="144">
        <f>D29-E29</f>
        <v>0</v>
      </c>
    </row>
    <row r="30" spans="1:7">
      <c r="A30" s="100" t="s">
        <v>671</v>
      </c>
      <c r="B30" s="144"/>
      <c r="C30" s="144"/>
      <c r="D30" s="144">
        <f>B30+C30</f>
        <v>0</v>
      </c>
      <c r="E30" s="144"/>
      <c r="F30" s="144"/>
      <c r="G30" s="144">
        <f>D30-E30</f>
        <v>0</v>
      </c>
    </row>
    <row r="31" spans="1:7">
      <c r="A31" s="73" t="s">
        <v>672</v>
      </c>
      <c r="B31" s="144"/>
      <c r="C31" s="144"/>
      <c r="D31" s="144">
        <f>B31+C31</f>
        <v>0</v>
      </c>
      <c r="E31" s="144"/>
      <c r="F31" s="144"/>
      <c r="G31" s="144">
        <f>D31-E31</f>
        <v>0</v>
      </c>
    </row>
    <row r="32" spans="1:7">
      <c r="A32" s="11"/>
      <c r="B32" s="145"/>
      <c r="C32" s="145"/>
      <c r="D32" s="145"/>
      <c r="E32" s="145"/>
      <c r="F32" s="145"/>
      <c r="G32" s="145"/>
    </row>
    <row r="33" spans="1:7">
      <c r="A33" s="16" t="s">
        <v>674</v>
      </c>
      <c r="B33" s="142">
        <f>B9+B21</f>
        <v>241851726.49000001</v>
      </c>
      <c r="C33" s="142">
        <f t="shared" ref="C33:G33" si="6">C9+C21</f>
        <v>6756006.0199999996</v>
      </c>
      <c r="D33" s="142">
        <f t="shared" si="6"/>
        <v>248607732.51000002</v>
      </c>
      <c r="E33" s="142">
        <f t="shared" si="6"/>
        <v>52238224.57</v>
      </c>
      <c r="F33" s="142">
        <f t="shared" si="6"/>
        <v>51807349.280000001</v>
      </c>
      <c r="G33" s="142">
        <f t="shared" si="6"/>
        <v>196369507.94000003</v>
      </c>
    </row>
    <row r="34" spans="1:7">
      <c r="A34" s="122"/>
      <c r="B34" s="147"/>
      <c r="C34" s="147"/>
      <c r="D34" s="147"/>
      <c r="E34" s="147"/>
      <c r="F34" s="147"/>
      <c r="G34" s="14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3</vt:i4>
      </vt:variant>
    </vt:vector>
  </HeadingPairs>
  <TitlesOfParts>
    <vt:vector size="14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F7A</vt:lpstr>
      <vt:lpstr>F7C</vt:lpstr>
      <vt:lpstr>'F4'!Área_de_impresión</vt:lpstr>
      <vt:lpstr>'F6A'!Área_de_impresión</vt:lpstr>
      <vt:lpstr>'F6C'!Área_de_impresión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Jose Luis Mendoza López</cp:lastModifiedBy>
  <dcterms:created xsi:type="dcterms:W3CDTF">2018-11-20T17:29:30Z</dcterms:created>
  <dcterms:modified xsi:type="dcterms:W3CDTF">2023-04-28T17:42:20Z</dcterms:modified>
</cp:coreProperties>
</file>